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porte\Documents\SD_SIG\_REVISION\__SUBIR\"/>
    </mc:Choice>
  </mc:AlternateContent>
  <bookViews>
    <workbookView xWindow="0" yWindow="0" windowWidth="21600" windowHeight="10650" tabRatio="853"/>
  </bookViews>
  <sheets>
    <sheet name="Instructivo" sheetId="13" r:id="rId1"/>
    <sheet name="Oficio_remisorio" sheetId="15" r:id="rId2"/>
    <sheet name="S1. Inf. General " sheetId="9" r:id="rId3"/>
    <sheet name="S1.1 Inf. financiera " sheetId="10" r:id="rId4"/>
    <sheet name="S.2 Ejecución financiera" sheetId="2" r:id="rId5"/>
    <sheet name="S.3 Inf.Pagos " sheetId="8" r:id="rId6"/>
    <sheet name="S.3.1 Act. ejecutadas" sheetId="11" r:id="rId7"/>
    <sheet name="DB" sheetId="12" state="hidden" r:id="rId8"/>
    <sheet name="Listas" sheetId="5" state="hidden" r:id="rId9"/>
  </sheets>
  <definedNames>
    <definedName name="_xlnm.Print_Area" localSheetId="1">Oficio_remisorio!$A$1:$C$49</definedName>
    <definedName name="_xlnm.Print_Area" localSheetId="4">'S.2 Ejecución financiera'!$A$1:$O$43</definedName>
    <definedName name="_xlnm.Print_Area" localSheetId="2">'S1. Inf. General '!$A$1:$I$62</definedName>
    <definedName name="_xlnm.Print_Area" localSheetId="3">'S1.1 Inf. financiera '!$A$1:$O$40</definedName>
    <definedName name="Informe" localSheetId="8">Listas!$A$1:$A$3</definedName>
    <definedName name="_xlnm.Print_Titles" localSheetId="4">'S.2 Ejecución financiera'!$1:$6</definedName>
    <definedName name="_xlnm.Print_Titles" localSheetId="5">'S.3 Inf.Pagos '!$1:$8</definedName>
    <definedName name="_xlnm.Print_Titles" localSheetId="2">'S1. Inf. General '!$1:$5</definedName>
    <definedName name="_xlnm.Print_Titles" localSheetId="3">'S1.1 Inf. financiera '!$1:$7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2" l="1"/>
  <c r="G13" i="12"/>
  <c r="I12" i="12"/>
  <c r="I11" i="12"/>
  <c r="I10" i="12"/>
  <c r="I9" i="12"/>
  <c r="I8" i="12"/>
  <c r="I7" i="12"/>
  <c r="I6" i="12"/>
  <c r="I5" i="12"/>
  <c r="G3" i="12"/>
  <c r="A52" i="11" l="1"/>
  <c r="A50" i="11"/>
  <c r="A48" i="11"/>
  <c r="A46" i="11"/>
  <c r="A44" i="11"/>
  <c r="A42" i="11"/>
  <c r="A40" i="11"/>
  <c r="A38" i="11"/>
  <c r="A36" i="11"/>
  <c r="A34" i="11"/>
  <c r="A32" i="11"/>
  <c r="A30" i="11"/>
  <c r="A28" i="11"/>
  <c r="A26" i="11"/>
  <c r="A24" i="11"/>
  <c r="A22" i="11"/>
  <c r="A20" i="11"/>
  <c r="A18" i="11"/>
  <c r="A16" i="11"/>
  <c r="A14" i="11"/>
  <c r="A12" i="11"/>
  <c r="A10" i="11" l="1"/>
  <c r="F31" i="10" l="1"/>
  <c r="F32" i="10" s="1"/>
  <c r="G31" i="10"/>
  <c r="G32" i="10" s="1"/>
  <c r="H31" i="10"/>
  <c r="I31" i="10"/>
  <c r="J31" i="10"/>
  <c r="J32" i="10" s="1"/>
  <c r="K31" i="10"/>
  <c r="L31" i="10"/>
  <c r="B9" i="8" l="1"/>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C177"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9" i="8"/>
  <c r="B177"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C12" i="9" l="1"/>
  <c r="C11" i="9"/>
  <c r="H3" i="5" s="1"/>
  <c r="H4" i="5"/>
  <c r="A11" i="15"/>
  <c r="C16" i="9"/>
  <c r="A15" i="15" l="1"/>
  <c r="C5" i="8"/>
  <c r="B5" i="11"/>
  <c r="C5" i="2"/>
  <c r="A43" i="15" l="1"/>
  <c r="A44" i="15"/>
  <c r="A35" i="15"/>
  <c r="A36" i="15"/>
  <c r="A37" i="15"/>
  <c r="A30" i="15"/>
  <c r="A31" i="15"/>
  <c r="A32" i="15"/>
  <c r="A33" i="15"/>
  <c r="A34" i="15"/>
  <c r="A38" i="15"/>
  <c r="A39" i="15"/>
  <c r="A40" i="15"/>
  <c r="A41" i="15"/>
  <c r="A42" i="15"/>
  <c r="A45" i="15"/>
  <c r="A46" i="15"/>
  <c r="A47" i="15"/>
  <c r="A48" i="15"/>
  <c r="A49" i="15"/>
  <c r="A29" i="15"/>
  <c r="A1" i="15"/>
  <c r="C20" i="10"/>
  <c r="D20" i="10"/>
  <c r="E20" i="10"/>
  <c r="F20" i="10"/>
  <c r="G20" i="10"/>
  <c r="H20" i="10"/>
  <c r="I20" i="10"/>
  <c r="J20" i="10"/>
  <c r="K20" i="10"/>
  <c r="L20" i="10"/>
  <c r="M20" i="10"/>
  <c r="N20" i="10"/>
  <c r="D31" i="10"/>
  <c r="E31" i="10"/>
  <c r="C31" i="10"/>
  <c r="D59" i="9"/>
  <c r="A25" i="15" s="1"/>
  <c r="A24" i="15"/>
  <c r="C21" i="10" l="1"/>
  <c r="C32" i="10"/>
  <c r="I21" i="10"/>
  <c r="F21" i="10"/>
  <c r="L21" i="10"/>
  <c r="G22" i="9"/>
  <c r="C22" i="9"/>
  <c r="C21" i="9"/>
  <c r="G21" i="9"/>
  <c r="G20" i="9"/>
  <c r="C20" i="9"/>
  <c r="C19" i="9"/>
  <c r="G19" i="9"/>
  <c r="C18" i="9"/>
  <c r="C15" i="9"/>
  <c r="C13" i="9"/>
  <c r="C14" i="9"/>
  <c r="C6" i="10" l="1"/>
</calcChain>
</file>

<file path=xl/comments1.xml><?xml version="1.0" encoding="utf-8"?>
<comments xmlns="http://schemas.openxmlformats.org/spreadsheetml/2006/main">
  <authors>
    <author>Sebas</author>
    <author>Sony</author>
  </authors>
  <commentList>
    <comment ref="C8" authorId="0" shapeId="0">
      <text>
        <r>
          <rPr>
            <sz val="9"/>
            <color indexed="81"/>
            <rFont val="Tahoma"/>
            <family val="2"/>
          </rPr>
          <t>Indique la fecha de elaboración del informe, en el formato DD/MM/AAAA.</t>
        </r>
      </text>
    </comment>
    <comment ref="G8" authorId="0" shapeId="0">
      <text>
        <r>
          <rPr>
            <sz val="9"/>
            <color indexed="81"/>
            <rFont val="Tahoma"/>
            <family val="2"/>
          </rPr>
          <t>Indicar el periodo que está reportando. Ejemplo, del 01 al 30 del mes de octubre de 2020.</t>
        </r>
      </text>
    </comment>
    <comment ref="C9" authorId="0" shapeId="0">
      <text>
        <r>
          <rPr>
            <sz val="9"/>
            <color indexed="81"/>
            <rFont val="Tahoma"/>
            <family val="2"/>
          </rPr>
          <t>En la lista desplegable seleccione el tipo de informe que se va a presentar. 
En caso de ser un informe de avance, por favor indique el número del avance a presentar.</t>
        </r>
      </text>
    </comment>
    <comment ref="G9" authorId="0" shapeId="0">
      <text>
        <r>
          <rPr>
            <sz val="9"/>
            <color indexed="81"/>
            <rFont val="Tahoma"/>
            <family val="2"/>
          </rPr>
          <t>En caso de ser un informe de avance, por favor indique el número del avance a presentar.</t>
        </r>
      </text>
    </comment>
    <comment ref="C10" authorId="0" shapeId="0">
      <text>
        <r>
          <rPr>
            <sz val="9"/>
            <color indexed="81"/>
            <rFont val="Tahoma"/>
            <family val="2"/>
          </rPr>
          <t>Seleccione el número BPIN de su proyecto</t>
        </r>
      </text>
    </comment>
    <comment ref="B25" authorId="0" shapeId="0">
      <text>
        <r>
          <rPr>
            <sz val="9"/>
            <color indexed="81"/>
            <rFont val="Tahoma"/>
            <family val="2"/>
          </rPr>
          <t>En esta sección se indican las alertas sin subsanar que se encuentren reportadas en la plataforma Gesproy 3.0. Relacione la siguiente información: código de la alerta, descripción de la alerta y en observaciones indique las acciones realizadas para subsanar la alerta. 
La información de las alertas vigentes se encuentra en GESPROY, seleccionando la opción “riesgos de inversión”, despliegue la opción “6. Alertas”, como paso siguiente busque la opción “detalles de alertas en proyectos” donde encontrará las alertas de cada proyecto, en caso de tenerlas.</t>
        </r>
      </text>
    </comment>
    <comment ref="B30" authorId="0" shapeId="0">
      <text>
        <r>
          <rPr>
            <sz val="9"/>
            <color indexed="81"/>
            <rFont val="Tahoma"/>
            <family val="2"/>
          </rPr>
          <t xml:space="preserve">En este apartado se debe indicar la información correspondiente a las repogramaciones que se hayan efectuado a la fecha de corte del informe, especificando la fecha de la reprogramación, la justificación de la reprogramación y los documentos que soportan la misma, estos son:  el acta avalada por el supervisor y el coordinador del proyecto y la plantilla de reprogramación cargada a GESPROY. 
</t>
        </r>
        <r>
          <rPr>
            <b/>
            <u/>
            <sz val="9"/>
            <color indexed="81"/>
            <rFont val="Tahoma"/>
            <family val="2"/>
          </rPr>
          <t>Nota:</t>
        </r>
        <r>
          <rPr>
            <u/>
            <sz val="9"/>
            <color indexed="81"/>
            <rFont val="Tahoma"/>
            <family val="2"/>
          </rPr>
          <t xml:space="preserve"> Aquellos cambios que impliquen la redistribución de costos en las actividades o el ajuste del horizonte del proyecto, deberán surtir el trámite administrativo ante las instancias institucionales correspondientes previo a la realización de una reprogramación.</t>
        </r>
      </text>
    </comment>
    <comment ref="I31" authorId="1" shapeId="0">
      <text>
        <r>
          <rPr>
            <sz val="9"/>
            <color indexed="81"/>
            <rFont val="Tahoma"/>
            <family val="2"/>
          </rPr>
          <t>(Indicar el soporte/anexo correspondiente a cada una)</t>
        </r>
      </text>
    </comment>
    <comment ref="B35" authorId="0" shapeId="0">
      <text>
        <r>
          <rPr>
            <sz val="9"/>
            <color indexed="81"/>
            <rFont val="Tahoma"/>
            <family val="2"/>
          </rPr>
          <t xml:space="preserve">En esta sección se realiza una descripción del avance en el cumplimiento de cada uno de los objetivos, resultados y/o productos esperados. A su vez, indica las situaciones que han contribuido o generado inconvenientes durante el desarrollo de los entregables. </t>
        </r>
      </text>
    </comment>
    <comment ref="B36" authorId="0" shapeId="0">
      <text>
        <r>
          <rPr>
            <sz val="9"/>
            <color indexed="81"/>
            <rFont val="Tahoma"/>
            <family val="2"/>
          </rPr>
          <t>Ingrese cada uno de los objetivos del proyecto que fueron incorporados en la MGA.</t>
        </r>
      </text>
    </comment>
    <comment ref="C36" authorId="0" shapeId="0">
      <text>
        <r>
          <rPr>
            <sz val="9"/>
            <color indexed="81"/>
            <rFont val="Tahoma"/>
            <family val="2"/>
          </rPr>
          <t>Ingrese cada una de las actividades del proyecto descritas en la MGA. Una actividad por cada fila.</t>
        </r>
      </text>
    </comment>
    <comment ref="G36" authorId="0" shapeId="0">
      <text>
        <r>
          <rPr>
            <sz val="9"/>
            <color indexed="81"/>
            <rFont val="Tahoma"/>
            <family val="2"/>
          </rPr>
          <t>Se debe realizar una descripción de los avances para cada una de las actividades desarrolladas en el mes a reportar.</t>
        </r>
      </text>
    </comment>
    <comment ref="I36" authorId="1" shapeId="0">
      <text>
        <r>
          <rPr>
            <sz val="9"/>
            <color indexed="81"/>
            <rFont val="Tahoma"/>
            <family val="2"/>
          </rPr>
          <t>(Indicar el soporte/anexo correspondiente a cada una)</t>
        </r>
      </text>
    </comment>
    <comment ref="B46" authorId="0" shapeId="0">
      <text>
        <r>
          <rPr>
            <sz val="9"/>
            <color indexed="81"/>
            <rFont val="Tahoma"/>
            <family val="2"/>
          </rPr>
          <t>El Supervisor o interventor debe conceptuar de manera clara y concisa sobre los aspectos técnicos, administrativos, financieros, contables, jurídicos, técnicos, de calidad y ambientales de las actividades desarrolladas hasta la fecha de corte.
Relacionar conclusiones, recomendaciones y observaciones claras, oportunas y concisas, sobre los temas tratados en el informe, tales como aspectos administrativos, financieros, contables, jurídicos, técnicos, de calidad y ambientales, entre otros, que permitan la toma de decisiones preventivas o correctivas que garanticen el óptimo desempeño del proyecto y el cumplimiento de su alcance.</t>
        </r>
      </text>
    </comment>
    <comment ref="B51" authorId="0" shapeId="0">
      <text>
        <r>
          <rPr>
            <b/>
            <sz val="9"/>
            <color indexed="81"/>
            <rFont val="Tahoma"/>
            <family val="2"/>
          </rPr>
          <t>Tenga en cuenta:</t>
        </r>
        <r>
          <rPr>
            <sz val="9"/>
            <color indexed="81"/>
            <rFont val="Tahoma"/>
            <family val="2"/>
          </rPr>
          <t xml:space="preserve">
*El riesgo, es la probabilidad de ocurrencia de un acontecimiento. 
*El ISSUE, es un riesgo materializado, es decir que este pasa a ser categorizado como un problema para el proyecto. 
*El nivel de riesgo, hace referencia a si este un riesgo alto, riesgo medio o riesgo bajo para el proyecto
</t>
        </r>
        <r>
          <rPr>
            <b/>
            <u/>
            <sz val="9"/>
            <color indexed="81"/>
            <rFont val="Tahoma"/>
            <family val="2"/>
          </rPr>
          <t>Nota:</t>
        </r>
        <r>
          <rPr>
            <u/>
            <sz val="9"/>
            <color indexed="81"/>
            <rFont val="Tahoma"/>
            <family val="2"/>
          </rPr>
          <t xml:space="preserve"> Inserte cuantas filas sean necesarias para incluir todos los riesgos.</t>
        </r>
      </text>
    </comment>
    <comment ref="B52" authorId="0" shapeId="0">
      <text>
        <r>
          <rPr>
            <sz val="9"/>
            <color indexed="81"/>
            <rFont val="Tahoma"/>
            <family val="2"/>
          </rPr>
          <t xml:space="preserve">Relacione los riesgos identificados que se pueden presentar durante la ejecución y a su vez indique los issues o problemas que se presenten actualmente en el proyecto y que estén generando un impacto en el mismo. </t>
        </r>
      </text>
    </comment>
    <comment ref="F52" authorId="0" shapeId="0">
      <text>
        <r>
          <rPr>
            <sz val="9"/>
            <color indexed="81"/>
            <rFont val="Tahoma"/>
            <family val="2"/>
          </rPr>
          <t>Seleccione el nivel de gravedad del riego o ISSUE, es decir si es un riesgo alto, medio o bajo para el proyecto.</t>
        </r>
      </text>
    </comment>
    <comment ref="G52" authorId="0" shapeId="0">
      <text>
        <r>
          <rPr>
            <sz val="9"/>
            <color indexed="81"/>
            <rFont val="Tahoma"/>
            <family val="2"/>
          </rPr>
          <t>Relacione las acciones que va a realizar para gestionar el riesgo o las acciones realizadas para brindar solución al problema.</t>
        </r>
      </text>
    </comment>
    <comment ref="I52" authorId="0" shapeId="0">
      <text>
        <r>
          <rPr>
            <sz val="9"/>
            <color indexed="81"/>
            <rFont val="Tahoma"/>
            <family val="2"/>
          </rPr>
          <t>Indique la persona o las personas que se encargarán de gestionar el riesgo o problema.</t>
        </r>
      </text>
    </comment>
    <comment ref="D58" authorId="0" shapeId="0">
      <text>
        <r>
          <rPr>
            <sz val="9"/>
            <color indexed="81"/>
            <rFont val="Tahoma"/>
            <family val="2"/>
          </rPr>
          <t xml:space="preserve">Indique el nombre y la firma del supervisor del proyecto, al igual que el número del BPIN del proyecto y relacione cada uno de los anexos o soportes que acompaña el informe técnico.  </t>
        </r>
      </text>
    </comment>
  </commentList>
</comments>
</file>

<file path=xl/comments2.xml><?xml version="1.0" encoding="utf-8"?>
<comments xmlns="http://schemas.openxmlformats.org/spreadsheetml/2006/main">
  <authors>
    <author>Sony</author>
    <author>Sebas</author>
  </authors>
  <commentList>
    <comment ref="C11" authorId="0" shapeId="0">
      <text>
        <r>
          <rPr>
            <sz val="9"/>
            <color indexed="81"/>
            <rFont val="Tahoma"/>
            <family val="2"/>
          </rPr>
          <t>La información de esta sección se extrae del Acuerdo de aprobación del OCAD y del aplicativo GESPROY, según el horizonte de ejecución del proyecto (1 periodo : 1 año)</t>
        </r>
      </text>
    </comment>
    <comment ref="B34" authorId="1" shapeId="0">
      <text>
        <r>
          <rPr>
            <sz val="9"/>
            <color indexed="81"/>
            <rFont val="Tahoma"/>
            <family val="2"/>
          </rPr>
          <t>En este espacio el Supervisor o interventor debe realizar las observaciones que se consideren importantes y relevantes con respecto a aspectos financieros y realizar las respectivas recomendaciones.
También debe relacionar las certificaciones de contrapartida de aportes en especie para el periodo a reportar indicando la fecha, el periodo y el valor que se ejecutó.</t>
        </r>
      </text>
    </comment>
  </commentList>
</comments>
</file>

<file path=xl/comments3.xml><?xml version="1.0" encoding="utf-8"?>
<comments xmlns="http://schemas.openxmlformats.org/spreadsheetml/2006/main">
  <authors>
    <author>Sebas</author>
    <author>Yuly Paola Diaz Vacca</author>
  </authors>
  <commentList>
    <comment ref="A8" authorId="0" shapeId="0">
      <text>
        <r>
          <rPr>
            <sz val="9"/>
            <color indexed="81"/>
            <rFont val="Tahoma"/>
            <family val="2"/>
          </rPr>
          <t xml:space="preserve">En este campo se incluyen las órdenes de trabajo, órdenes de compra, contratos  o resoluciones de desplazamiento </t>
        </r>
      </text>
    </comment>
    <comment ref="A9" authorId="0" shapeId="0">
      <text>
        <r>
          <rPr>
            <sz val="9"/>
            <color indexed="81"/>
            <rFont val="Tahoma"/>
            <family val="2"/>
          </rPr>
          <t>Incluir ir Número del contrato y año 
Eje: 2210 del 2020</t>
        </r>
      </text>
    </comment>
    <comment ref="D9" authorId="1" shapeId="0">
      <text>
        <r>
          <rPr>
            <sz val="9"/>
            <color indexed="81"/>
            <rFont val="Tahoma"/>
            <family val="2"/>
          </rPr>
          <t>Usar formato DD/MM/AAA</t>
        </r>
      </text>
    </comment>
    <comment ref="E9" authorId="1" shapeId="0">
      <text>
        <r>
          <rPr>
            <sz val="9"/>
            <color indexed="81"/>
            <rFont val="Tahoma"/>
            <family val="2"/>
          </rPr>
          <t xml:space="preserve">Usar formato DD/MM/AAA
</t>
        </r>
      </text>
    </comment>
    <comment ref="J9" authorId="1" shapeId="0">
      <text>
        <r>
          <rPr>
            <sz val="9"/>
            <color indexed="81"/>
            <rFont val="Tahoma"/>
            <family val="2"/>
          </rPr>
          <t xml:space="preserve">% con relación a las actividades ejecutadas, las cuales deben estar debidamente certificadas por el supervisor del contrato y contar con el soporte documental.
</t>
        </r>
      </text>
    </comment>
  </commentList>
</comments>
</file>

<file path=xl/comments4.xml><?xml version="1.0" encoding="utf-8"?>
<comments xmlns="http://schemas.openxmlformats.org/spreadsheetml/2006/main">
  <authors>
    <author>Sebas</author>
  </authors>
  <commentList>
    <comment ref="A7" authorId="0" shapeId="0">
      <text>
        <r>
          <rPr>
            <sz val="9"/>
            <color indexed="81"/>
            <rFont val="Tahoma"/>
            <family val="2"/>
          </rPr>
          <t>Esta sección se diligencia después de diligenciar la información de la sección 2. Contratos</t>
        </r>
      </text>
    </comment>
    <comment ref="A8" authorId="0" shapeId="0">
      <text>
        <r>
          <rPr>
            <sz val="9"/>
            <color indexed="81"/>
            <rFont val="Tahoma"/>
            <family val="2"/>
          </rPr>
          <t>Digite el número de contrato y año, relacionado en la sección de contrato</t>
        </r>
      </text>
    </comment>
    <comment ref="D8" authorId="0" shapeId="0">
      <text>
        <r>
          <rPr>
            <sz val="9"/>
            <color indexed="81"/>
            <rFont val="Tahoma"/>
            <family val="2"/>
          </rPr>
          <t>Seleccione el mes de la lista desplegable</t>
        </r>
      </text>
    </comment>
    <comment ref="H8" authorId="0" shapeId="0">
      <text>
        <r>
          <rPr>
            <sz val="9"/>
            <color indexed="81"/>
            <rFont val="Tahoma"/>
            <family val="2"/>
          </rPr>
          <t xml:space="preserve">En este espacio es imporante indicar cuáles de los pagos que relacionan corresponden a actividades ejecutadas y reportadas en informes de meses anteriores y que se relacionan de manera informativa porque sólo tenían pendiente el giro de los recursos. </t>
        </r>
      </text>
    </comment>
  </commentList>
</comments>
</file>

<file path=xl/comments5.xml><?xml version="1.0" encoding="utf-8"?>
<comments xmlns="http://schemas.openxmlformats.org/spreadsheetml/2006/main">
  <authors>
    <author>Sebas</author>
    <author>Yuly Paola Diaz Vacca</author>
  </authors>
  <commentList>
    <comment ref="G9" authorId="0" shapeId="0">
      <text>
        <r>
          <rPr>
            <sz val="9"/>
            <color indexed="81"/>
            <rFont val="Tahoma"/>
            <family val="2"/>
          </rPr>
          <t>Seleccione el periodo de la lista desplegable</t>
        </r>
      </text>
    </comment>
    <comment ref="H9" authorId="1" shapeId="0">
      <text>
        <r>
          <rPr>
            <sz val="9"/>
            <color indexed="81"/>
            <rFont val="Tahoma"/>
            <family val="2"/>
          </rPr>
          <t xml:space="preserve">Se debe diligenciar la fila correspondiente a
"ejecutado" para cada actividad en el mes a reportar
</t>
        </r>
      </text>
    </comment>
    <comment ref="I9" authorId="1" shapeId="0">
      <text>
        <r>
          <rPr>
            <sz val="9"/>
            <color indexed="81"/>
            <rFont val="Tahoma"/>
            <family val="2"/>
          </rPr>
          <t xml:space="preserve">Se debe diligenciar la fila correspondiente a "ejecutado"
 para cada actividad en el mes a reportar
</t>
        </r>
      </text>
    </comment>
  </commentList>
</comments>
</file>

<file path=xl/sharedStrings.xml><?xml version="1.0" encoding="utf-8"?>
<sst xmlns="http://schemas.openxmlformats.org/spreadsheetml/2006/main" count="622" uniqueCount="493">
  <si>
    <t>Tipo de informe</t>
  </si>
  <si>
    <t>Nombre del proyecto</t>
  </si>
  <si>
    <t>BPIN</t>
  </si>
  <si>
    <t xml:space="preserve">No del Acuerdo del SGR /Fecha de aprobación </t>
  </si>
  <si>
    <t>Plazo de ejecución</t>
  </si>
  <si>
    <t>Fecha Certificado de cumplimiento de requisitos</t>
  </si>
  <si>
    <t>Fecha de inicio</t>
  </si>
  <si>
    <t xml:space="preserve">Periodo de seguimiento </t>
  </si>
  <si>
    <t>Fecha del informe</t>
  </si>
  <si>
    <t>Informe final</t>
  </si>
  <si>
    <t>Valor total del proyecto</t>
  </si>
  <si>
    <t>1. INFORMACIÓN GENERAL DEL PROYECTO</t>
  </si>
  <si>
    <t>Alcance del proyecto</t>
  </si>
  <si>
    <t>2. INFORMACIÓN DE GESPROY</t>
  </si>
  <si>
    <t>Código</t>
  </si>
  <si>
    <t>Descripción</t>
  </si>
  <si>
    <t>Observación</t>
  </si>
  <si>
    <t>3. AVANCE TÉCNICO</t>
  </si>
  <si>
    <t xml:space="preserve">Objetivo </t>
  </si>
  <si>
    <t xml:space="preserve">Actividades </t>
  </si>
  <si>
    <t>Descripción de avance</t>
  </si>
  <si>
    <t>Objeto</t>
  </si>
  <si>
    <t>Valor</t>
  </si>
  <si>
    <t>Fecha de suscripción</t>
  </si>
  <si>
    <t>Estado del contrato</t>
  </si>
  <si>
    <t>Valor Adición</t>
  </si>
  <si>
    <t>% de ejecución</t>
  </si>
  <si>
    <t>Número de contrato</t>
  </si>
  <si>
    <t xml:space="preserve">Valor contratado </t>
  </si>
  <si>
    <t>Valor Pagado</t>
  </si>
  <si>
    <t>3. INFORMACIÓN DE PAGOS DEL PROYECTO</t>
  </si>
  <si>
    <t>Saldo</t>
  </si>
  <si>
    <t>Aprobado</t>
  </si>
  <si>
    <t>FCTeI - SGR ARAUCA</t>
  </si>
  <si>
    <t>FCTeI - SGR CASANARE</t>
  </si>
  <si>
    <t>FCTeI - SGR GUAINIA</t>
  </si>
  <si>
    <t>FCTeI - SGR GUAVIARE</t>
  </si>
  <si>
    <t>FCTeI - SGR META</t>
  </si>
  <si>
    <t>FCTeI - SGR VAUPÉS</t>
  </si>
  <si>
    <t>FCTeI - SGR VICHADA</t>
  </si>
  <si>
    <t>Periodo 1</t>
  </si>
  <si>
    <t>Periodo 2</t>
  </si>
  <si>
    <t>Periodo 3</t>
  </si>
  <si>
    <t>1. INFORMACIÓN FINANCIERA</t>
  </si>
  <si>
    <t>1.1 APORTES EN DINERO</t>
  </si>
  <si>
    <t>Entidad aportante</t>
  </si>
  <si>
    <t>Subtotal</t>
  </si>
  <si>
    <t>Total</t>
  </si>
  <si>
    <t>1.2 APORTES EN ESPECIE</t>
  </si>
  <si>
    <t>Rubro: Administrativos</t>
  </si>
  <si>
    <t>Rubro: Talento humano</t>
  </si>
  <si>
    <t>OBSERVACIONES ASPECTOS FINANCIEROS</t>
  </si>
  <si>
    <t xml:space="preserve">Informe de avance </t>
  </si>
  <si>
    <t>Número de beneficiarios</t>
  </si>
  <si>
    <t>Resolución de designación del supervisor</t>
  </si>
  <si>
    <t>Sin contratar</t>
  </si>
  <si>
    <t>Contratado sin acta de inicio</t>
  </si>
  <si>
    <t>En proceso de contratación</t>
  </si>
  <si>
    <t>Contratado en ejecución</t>
  </si>
  <si>
    <t>Terminado</t>
  </si>
  <si>
    <t>Suspendido</t>
  </si>
  <si>
    <t>En ejecución</t>
  </si>
  <si>
    <t>Con retrasos</t>
  </si>
  <si>
    <t>NIT/CC</t>
  </si>
  <si>
    <t>Ejecutado</t>
  </si>
  <si>
    <t xml:space="preserve">Medios de verificación </t>
  </si>
  <si>
    <t xml:space="preserve">Vigencias de los recursos </t>
  </si>
  <si>
    <t xml:space="preserve">Nombre </t>
  </si>
  <si>
    <t>Fecha Orden de pago</t>
  </si>
  <si>
    <t>2. INFORMACIÓN DE EJECUCIÓN FINANCIERA</t>
  </si>
  <si>
    <t>Contratista / Tercero</t>
  </si>
  <si>
    <t>Observaciones de la ejecución</t>
  </si>
  <si>
    <t>2.2  Reprogramaciones</t>
  </si>
  <si>
    <t>Fecha de la reprogramación</t>
  </si>
  <si>
    <t xml:space="preserve"> Justificación de la reprogramación </t>
  </si>
  <si>
    <t xml:space="preserve">Nombre del Supervisor </t>
  </si>
  <si>
    <t>NIVEL DEL RIESO</t>
  </si>
  <si>
    <t>MEDIDA DE MITIGACIÓN Ó PLAN DE ACCIÓN</t>
  </si>
  <si>
    <t>RESPONSABLE</t>
  </si>
  <si>
    <t>RIESGO / ISSUE</t>
  </si>
  <si>
    <t>Aprobado (1)</t>
  </si>
  <si>
    <t>Comprometido (2)</t>
  </si>
  <si>
    <t>Pagado (3)</t>
  </si>
  <si>
    <t>Saldo  4 = (1-2)</t>
  </si>
  <si>
    <t>Incluir los rubros de los aportes de la entidad</t>
  </si>
  <si>
    <t>No. Contrato / No. Resolución*</t>
  </si>
  <si>
    <t>Finalizado</t>
  </si>
  <si>
    <t>Liquidado</t>
  </si>
  <si>
    <t xml:space="preserve">No. Orden de pago  </t>
  </si>
  <si>
    <t>Mes al que corresponde el pago</t>
  </si>
  <si>
    <t>Observaciones</t>
  </si>
  <si>
    <t xml:space="preserve">Vigencia futuras de ejecución para la recepción de bienes y servicios </t>
  </si>
  <si>
    <t>Fecha de inicio (Acto administrativo unilateral que ordena el gasto)</t>
  </si>
  <si>
    <t xml:space="preserve">Ajustes </t>
  </si>
  <si>
    <t>NOMBRE DEL PROYECTO</t>
  </si>
  <si>
    <t>ALCANDE DEL PROYECTO</t>
  </si>
  <si>
    <t>No. DE BENEFICIARIOS</t>
  </si>
  <si>
    <t xml:space="preserve">No. De Acuerdo del OCAD </t>
  </si>
  <si>
    <t>Fecha del Acuerdo del OCAD</t>
  </si>
  <si>
    <t>VALOR TOTAL DEL PROYECTO</t>
  </si>
  <si>
    <t>APORTES DINERO</t>
  </si>
  <si>
    <t>APORTES EN ESPECIE</t>
  </si>
  <si>
    <t>PLAZO DE EJECUCIÓN</t>
  </si>
  <si>
    <t>Vigencia de los recursos (Bienio)</t>
  </si>
  <si>
    <t>Vigencia futuras de ejecución para la recepción de bienes y servicios (Bienio)</t>
  </si>
  <si>
    <t>FECHA CERT. CUMPL</t>
  </si>
  <si>
    <t>NOMBRE DE SUPERVISOR</t>
  </si>
  <si>
    <t>RESOLUCION DESIGNACIÓN</t>
  </si>
  <si>
    <t>Implementación de un modelo de apropiación social del conocimiento que permita poner en diálogo los saberes tradicionales y la implementación de tecnologías a través de métodos de reflexión sistemática que incentiven a 200 familias de pequeños productores del departamento de Vichada a la toma de decisiones bajo una mirada crítica de las prácticas en el momento de tomar sus decisiones de producción.</t>
  </si>
  <si>
    <t>Acuerdo N° 76 del 2019</t>
  </si>
  <si>
    <t>14 de junio de 2019</t>
  </si>
  <si>
    <t>2019-2020</t>
  </si>
  <si>
    <t>2021 - 2022</t>
  </si>
  <si>
    <t>22 de noviembre de 2019</t>
  </si>
  <si>
    <t>Resolución Rectoral No. 2871 de 04 de diciembre de 2019</t>
  </si>
  <si>
    <t>Contrato No. 2369-2020</t>
  </si>
  <si>
    <t>Formación de Capital Humano de alto nivel Universidad de los Llanos Nacional</t>
  </si>
  <si>
    <t>Formación de Capital humano de alto nivel mediante la financiación de 6 becas condonables a nivel de Doctorado en la universidad de los Llanos, para la formación de capital humano de los Departamento del Meta, Boyacá y Guanía.</t>
  </si>
  <si>
    <t>Acuerdo N° 85  de 2019</t>
  </si>
  <si>
    <t xml:space="preserve"> 19 de noviembre de 2019</t>
  </si>
  <si>
    <t>96 meses</t>
  </si>
  <si>
    <t>N/A</t>
  </si>
  <si>
    <t>2027 - 2028</t>
  </si>
  <si>
    <t>04 de mayo de 2020</t>
  </si>
  <si>
    <t>Resolución Rectoral No. 0686 de 22 de mayo de 2020</t>
  </si>
  <si>
    <t>Cristóbal Lugo López</t>
  </si>
  <si>
    <t>Resolución Rectoral No. 0792 de 14 de julio de 2020</t>
  </si>
  <si>
    <t>Fortalecimiento de capacidades institucionales de Ciencia, Tecnología e Innovación mediante la adecuación de infraestructura y adquisición de equipos en la Universidad de los Llanos Villavicencio</t>
  </si>
  <si>
    <t>Adecuación de infraestructura y mobiliario especializado de 5 laboratorios adscritos al IALL y la dotación de equipos en el Centro de Calidad de Aguas adscrito al ICAOC en la Universidad de los Llanos, Campus Barcelona, con el objetivo de fortalecer las capacidades institucionales que apoyan y soportan el funcionamiento, consolidación y desarrollo de actividades de Ciencia, Tecnología e Innovación en la Universidad de los Llanos</t>
  </si>
  <si>
    <t>Acuerdo N° 89 de 2020</t>
  </si>
  <si>
    <t>04 de abril de 2020</t>
  </si>
  <si>
    <t>10 de agosto de 2020</t>
  </si>
  <si>
    <t>Resolución Rectoral No. 0952 de 10 de septiembre de 2020</t>
  </si>
  <si>
    <t>Clara Inés Caro Caro</t>
  </si>
  <si>
    <t>Resolución Rectoral No. 0898 de 19 de agosto de 2020</t>
  </si>
  <si>
    <t>Investigación de la transformación productiva del suelo de altillanura mediante la producción de cerdos de engorde a campo abierto, en predios de pequeños y medianos productores, generando empoderamiento de la mujer en Puerto López</t>
  </si>
  <si>
    <t>Determinar el desempeño y los efectos de un sistema de engorde de cerdos a campo abierto sobre las condiciones productivas del suelo de la Altillanura del Meta, en predios de pequeños y medianos productores, sirviendo cómo escenario para la creación de una estrategia de empoderamiento de la mujer, que permita apropiar el conocimiento, para incorporar las áreas transformadas a la producción de alimentos. Generando 4 artículos de investigación, documentos de investigación y de planeación.</t>
  </si>
  <si>
    <t xml:space="preserve">52 mujeres, de la Asociación de Mujeres, campesinas, negras, indigenas del municipio de Puerto Lopez, Meta "ANMUCIC".      </t>
  </si>
  <si>
    <t>Acuerdo N° 89  de 2020</t>
  </si>
  <si>
    <t xml:space="preserve"> 04 de abril de 2020</t>
  </si>
  <si>
    <t>36 meses</t>
  </si>
  <si>
    <t>2023 - 2024</t>
  </si>
  <si>
    <t>27 de agosto de 2020</t>
  </si>
  <si>
    <t>Fortalecimiento de capacidades instaladas de ciencia y tecnología de la Universidad de los Llanos para atender problemáticas asociadas con agentes biológicos y de contaminación con alto riesgo para la salud pública y ambiental en el Departamento del Meta</t>
  </si>
  <si>
    <t>Adecuar el Laboratorio de Toxicología y Biotecnología con un nivel de bioseguridad BSL-2 y una unidad de biología molecular con nivel de bioseguridad BSL-3, así como dotación con equipamiento especializado de los laboratorios de Toxicología y Biotecnología y de Farmacología de la UNILLANOS, para el desarrollo de actividades de CTeI y atender problemáticas asociadas con agentes biológicos y de contaminación con alto riesgo para la salud pública y salud ambiental de la población del Departamento del Meta</t>
  </si>
  <si>
    <t>Acuerdo N° 93  de 2020</t>
  </si>
  <si>
    <t>15 de mayo de 2020</t>
  </si>
  <si>
    <t>Resolución Rectoral No. 1192 de 13 de noviembre de 2020</t>
  </si>
  <si>
    <t xml:space="preserve">Nelson Oswaldo Briceño </t>
  </si>
  <si>
    <t>Resolución Rectoral No. 0930 del  03 de septiembre de 2020</t>
  </si>
  <si>
    <t>Implementación de una Red de Investigacion, Desarrollo Tecnologico e Innovacion en Patologia Digital Proyecto (RedPat) soportada por tecnologias de la Industria 4.0 en el Meta</t>
  </si>
  <si>
    <t>Acuerdo N° 97 de 2020</t>
  </si>
  <si>
    <t xml:space="preserve"> 04 de septiembre de 2020</t>
  </si>
  <si>
    <t>16 de febrero de 2021</t>
  </si>
  <si>
    <t>Omar Yesid Beltrán</t>
  </si>
  <si>
    <t>Resolución Rectoral No. 1101 del  20 de octubre de 2020</t>
  </si>
  <si>
    <t>2.1 Alertas sin subsanar</t>
  </si>
  <si>
    <t xml:space="preserve"> </t>
  </si>
  <si>
    <t>Contenido del Informe</t>
  </si>
  <si>
    <t>2.2 Reprogramaciones</t>
  </si>
  <si>
    <t xml:space="preserve">En este apartado se debe indicar la información correspondiente a las repogramaciones que se hayan efectuado a la fecha de corte del informe, especificando la fecha de la reprogramación, la justificación de la reprogramación y los documentos que soportan la misma, estos son:  el acta avalada por el supervisor y el coordinador del proyecto y la plantilla de reprogramación cargada a GESPROY. </t>
  </si>
  <si>
    <t>Firma</t>
  </si>
  <si>
    <t xml:space="preserve">Indique el nombre y la firma del supervisor del proyecto, al igual que el número del BPIN del proyecto y relacione cada uno de los anexos o soportes que acompaña el informe técnico.  </t>
  </si>
  <si>
    <t xml:space="preserve">Relacione los pagos que fueron realizados a contratos o autorizados mediante actos administrativos que se hayan efectuado en el mes que reporta. En esta plantilla relacione la siguiente información: N° de contrato / N° de resolución al cual corresponde el pago, Nombre del contratista/Tercero, valor contratado, mes que reporta, el número y fecha de la orden de pago (solicite esta información en la oficina de tesorería al área de contabilidad de la universidad) y el valor pagado. </t>
  </si>
  <si>
    <t>Sección de Anexos</t>
  </si>
  <si>
    <t xml:space="preserve">Una vez finalizada la construcción del informe, en esta sección se debe relacionar los documentos que soportan cada una de las actividades que fueron realizadas en el mes. Por esta razón, los anexos tendrán que ser enumerados y nombrados de la misma manera en la que se mencionaron en el informe. Esto con el fin de poder tener un orden y una descripción clara de la documentación adjunta. </t>
  </si>
  <si>
    <t>Responsable: indique la persona o las personas que se encargarán de gestionar el riesgo o problema.</t>
  </si>
  <si>
    <t>Nota: Es importante que en la columna de observaciones se indique aquellos pagos que correspondan a actividades ejecutadas y reportadas en informes de meses anteriores y que se relacionan de manera informativa porque sólo tenían pendiente el giro de los recursos.</t>
  </si>
  <si>
    <t>Para la construcción del presente informe, el supervisor debe tomar como insumo el informe de avance técnico y financiero entregado por el investigador del proyecto, así como las demás actividades de seguimiento que se realicen en el marco de la labor de supervisión. El informe está compuesto por los siguientes apartados:</t>
  </si>
  <si>
    <r>
      <rPr>
        <b/>
        <sz val="9"/>
        <color theme="1"/>
        <rFont val="Arial"/>
        <family val="2"/>
      </rPr>
      <t>Periodo de seguimiento:</t>
    </r>
    <r>
      <rPr>
        <sz val="9"/>
        <color theme="1"/>
        <rFont val="Arial"/>
        <family val="2"/>
      </rPr>
      <t xml:space="preserve"> indicar el periodo que está reportando. Ejemplo, del 01 al 30 del mes de octubre de 2020.</t>
    </r>
  </si>
  <si>
    <r>
      <rPr>
        <b/>
        <sz val="9"/>
        <color theme="1"/>
        <rFont val="Arial"/>
        <family val="2"/>
      </rPr>
      <t>Tipo de Informe:</t>
    </r>
    <r>
      <rPr>
        <sz val="9"/>
        <color theme="1"/>
        <rFont val="Arial"/>
        <family val="2"/>
      </rPr>
      <t xml:space="preserve"> en la lista desplegable seleccione el tipo de informe que se va a presentar, en caso de ser un informe de avance, por favor indique el número del avance a presentar.</t>
    </r>
  </si>
  <si>
    <r>
      <rPr>
        <b/>
        <sz val="9"/>
        <color theme="1"/>
        <rFont val="Arial"/>
        <family val="2"/>
      </rPr>
      <t xml:space="preserve">BPIN: </t>
    </r>
    <r>
      <rPr>
        <sz val="9"/>
        <color theme="1"/>
        <rFont val="Arial"/>
        <family val="2"/>
      </rPr>
      <t xml:space="preserve">Seleccione en la lista desplegable el número de BPIN correspondiente a su proyecto </t>
    </r>
  </si>
  <si>
    <r>
      <rPr>
        <b/>
        <sz val="9"/>
        <color theme="1"/>
        <rFont val="Arial"/>
        <family val="2"/>
      </rPr>
      <t>Fecha del informe:</t>
    </r>
    <r>
      <rPr>
        <sz val="9"/>
        <color theme="1"/>
        <rFont val="Arial"/>
        <family val="2"/>
      </rPr>
      <t xml:space="preserve"> indique la fecha de elaboración del informe.</t>
    </r>
  </si>
  <si>
    <t>1. INFORMACIÓN GENERAL</t>
  </si>
  <si>
    <t>2. INFORMACIÓN DE GESPROY</t>
  </si>
  <si>
    <t>En esta sección se realiza una descripción del avance en el cumplimiento de cada uno de los objetivos, resultados y/o productos esperados. A su vez, indica las situaciones que han contribuido o generado inconvenientes durante el desarrollo de los entregables. A continuación, se muestra la información a diligenciar en las secciones de este apartado:</t>
  </si>
  <si>
    <r>
      <rPr>
        <b/>
        <sz val="9"/>
        <color theme="1"/>
        <rFont val="Arial"/>
        <family val="2"/>
      </rPr>
      <t xml:space="preserve">Objetivo: </t>
    </r>
    <r>
      <rPr>
        <sz val="9"/>
        <color theme="1"/>
        <rFont val="Arial"/>
        <family val="2"/>
      </rPr>
      <t>Ingrese cada uno de los objetivos del proyecto que fueron incorporados en la MGA.</t>
    </r>
  </si>
  <si>
    <r>
      <rPr>
        <b/>
        <sz val="9"/>
        <color theme="1"/>
        <rFont val="Arial"/>
        <family val="2"/>
      </rPr>
      <t>Actividades:</t>
    </r>
    <r>
      <rPr>
        <sz val="9"/>
        <color theme="1"/>
        <rFont val="Arial"/>
        <family val="2"/>
      </rPr>
      <t xml:space="preserve"> Ingrese cada una de las actividades del proyecto descritas en la MGA.</t>
    </r>
  </si>
  <si>
    <r>
      <rPr>
        <b/>
        <sz val="9"/>
        <color theme="1"/>
        <rFont val="Arial"/>
        <family val="2"/>
      </rPr>
      <t>Descripción de Avance:</t>
    </r>
    <r>
      <rPr>
        <sz val="9"/>
        <color theme="1"/>
        <rFont val="Arial"/>
        <family val="2"/>
      </rPr>
      <t xml:space="preserve"> Se debe realizar una descripción de los avances para cada una de las actividades desarrolladas en el mes a reportar.</t>
    </r>
  </si>
  <si>
    <r>
      <rPr>
        <b/>
        <sz val="9"/>
        <color theme="1"/>
        <rFont val="Arial"/>
        <family val="2"/>
      </rPr>
      <t>Medios de verificación</t>
    </r>
    <r>
      <rPr>
        <sz val="9"/>
        <color theme="1"/>
        <rFont val="Arial"/>
        <family val="2"/>
      </rPr>
      <t>: Indicar el nombre del documento o soporte que permita evidenciar el avance descrito e indique la ubicación física o digital.</t>
    </r>
  </si>
  <si>
    <r>
      <rPr>
        <b/>
        <sz val="9"/>
        <color theme="1"/>
        <rFont val="Arial"/>
        <family val="2"/>
      </rPr>
      <t xml:space="preserve">Riesgos/issues: </t>
    </r>
    <r>
      <rPr>
        <sz val="9"/>
        <color theme="1"/>
        <rFont val="Arial"/>
        <family val="2"/>
      </rPr>
      <t xml:space="preserve">Relacione los riesgos identificados que se pueden presentar durante la ejecución y a su vez indique los issues o problemas que se presenten actualmente en el proyecto y que estén generando un impacto en el mismo. </t>
    </r>
  </si>
  <si>
    <r>
      <rPr>
        <b/>
        <sz val="9"/>
        <color theme="1"/>
        <rFont val="Arial"/>
        <family val="2"/>
      </rPr>
      <t xml:space="preserve">Issues: </t>
    </r>
    <r>
      <rPr>
        <sz val="9"/>
        <color theme="1"/>
        <rFont val="Arial"/>
        <family val="2"/>
      </rPr>
      <t>es un riesgo materializado, es decir, que éste pasa a ser categorizado como un problema para el proyecto.</t>
    </r>
  </si>
  <si>
    <r>
      <rPr>
        <b/>
        <sz val="9"/>
        <color theme="1"/>
        <rFont val="Arial"/>
        <family val="2"/>
      </rPr>
      <t>Nivel de riesgo:</t>
    </r>
    <r>
      <rPr>
        <sz val="9"/>
        <color theme="1"/>
        <rFont val="Arial"/>
        <family val="2"/>
      </rPr>
      <t xml:space="preserve"> Indique el nivel de gravedad del riego o issue, es decir si es un riesgo alto, medio o bajo para el proyecto. </t>
    </r>
  </si>
  <si>
    <r>
      <rPr>
        <b/>
        <sz val="9"/>
        <color theme="1"/>
        <rFont val="Arial"/>
        <family val="2"/>
      </rPr>
      <t>Medida de mitigación o plan de acción:</t>
    </r>
    <r>
      <rPr>
        <sz val="9"/>
        <color theme="1"/>
        <rFont val="Arial"/>
        <family val="2"/>
      </rPr>
      <t xml:space="preserve"> relacione las acciones que va a realizar para gestionar el riesgo o las acciones realizadas para brindar solución al problema.</t>
    </r>
  </si>
  <si>
    <t xml:space="preserve">INSTRUCTIVO DE DILIGENCIAMIENTO </t>
  </si>
  <si>
    <t>Objetivo del instructivo</t>
  </si>
  <si>
    <r>
      <rPr>
        <b/>
        <i/>
        <sz val="9"/>
        <color theme="1"/>
        <rFont val="Arial"/>
        <family val="2"/>
      </rPr>
      <t>Nota:</t>
    </r>
    <r>
      <rPr>
        <i/>
        <sz val="9"/>
        <color theme="1"/>
        <rFont val="Arial"/>
        <family val="2"/>
      </rPr>
      <t xml:space="preserve"> </t>
    </r>
    <r>
      <rPr>
        <i/>
        <u/>
        <sz val="9"/>
        <color theme="1"/>
        <rFont val="Arial"/>
        <family val="2"/>
      </rPr>
      <t>Aquellos cambios que impliquen la redistribución de costos en las actividades o el ajuste del horizonte del proyecto, deberán surtir el trámite administrativo ante las instancias correspondientes previo a la realización de cualquier reprogramación.</t>
    </r>
  </si>
  <si>
    <r>
      <rPr>
        <b/>
        <sz val="9"/>
        <color theme="1"/>
        <rFont val="Arial"/>
        <family val="2"/>
      </rPr>
      <t>Importante:</t>
    </r>
    <r>
      <rPr>
        <sz val="9"/>
        <color theme="1"/>
        <rFont val="Arial"/>
        <family val="2"/>
      </rPr>
      <t xml:space="preserve"> Los informes de supervisión deben ser enviados y radicados con los respectivos soportes y el oficio remisorio a la Oficina Jurídica (</t>
    </r>
    <r>
      <rPr>
        <i/>
        <u/>
        <sz val="9"/>
        <color rgb="FF0070C0"/>
        <rFont val="Arial"/>
        <family val="2"/>
      </rPr>
      <t>juridica@unillanos.edu.co</t>
    </r>
    <r>
      <rPr>
        <sz val="9"/>
        <color theme="1"/>
        <rFont val="Arial"/>
        <family val="2"/>
      </rPr>
      <t xml:space="preserve">) de manera mensual en el plazo establecido por la Oficina de Planeación. Adicionalmente se debe cargar los documentos técnicos y de supervisión en una carpeta drive que será notificada a través del correo </t>
    </r>
    <r>
      <rPr>
        <i/>
        <u/>
        <sz val="9"/>
        <color rgb="FF0070C0"/>
        <rFont val="Arial"/>
        <family val="2"/>
      </rPr>
      <t>proyectossgr@unillanos.edu.co</t>
    </r>
    <r>
      <rPr>
        <sz val="9"/>
        <color theme="1"/>
        <rFont val="Arial"/>
        <family val="2"/>
      </rPr>
      <t xml:space="preserve">, lo cual obedece a un respaldo en la verificación de los informes por parte de la Oficina de Planeación. </t>
    </r>
  </si>
  <si>
    <r>
      <rPr>
        <b/>
        <sz val="9"/>
        <color theme="1"/>
        <rFont val="Arial"/>
        <family val="2"/>
      </rPr>
      <t>Valor Aprobado</t>
    </r>
    <r>
      <rPr>
        <sz val="9"/>
        <color theme="1"/>
        <rFont val="Arial"/>
        <family val="2"/>
      </rPr>
      <t xml:space="preserve">: reporte el valor proyectado en el presupuesto y aprobado por el OCAD. </t>
    </r>
  </si>
  <si>
    <r>
      <rPr>
        <b/>
        <sz val="9"/>
        <color theme="1"/>
        <rFont val="Arial"/>
        <family val="2"/>
      </rPr>
      <t>Valor Ejecutado:</t>
    </r>
    <r>
      <rPr>
        <sz val="9"/>
        <color theme="1"/>
        <rFont val="Arial"/>
        <family val="2"/>
      </rPr>
      <t xml:space="preserve"> Indique el valor total de la contrapartida ejecutada a la fecha de corte del informe. </t>
    </r>
  </si>
  <si>
    <r>
      <rPr>
        <b/>
        <sz val="9"/>
        <color theme="1"/>
        <rFont val="Arial"/>
        <family val="2"/>
      </rPr>
      <t>Saldo</t>
    </r>
    <r>
      <rPr>
        <sz val="9"/>
        <color theme="1"/>
        <rFont val="Arial"/>
        <family val="2"/>
      </rPr>
      <t>: corresponde al valor proyectado menos el valor ejecutado.</t>
    </r>
  </si>
  <si>
    <t>S1 INFORMACIÓN GENERAL</t>
  </si>
  <si>
    <t>S1.1. INFORMACIÓN FINANCIERA</t>
  </si>
  <si>
    <t>S2. EJECUCIÓN FINANCIERA</t>
  </si>
  <si>
    <t>S3. INFORMACIÓN DE PAGOS DEL PROYECTO</t>
  </si>
  <si>
    <t>En esta sección se indican las alertas sin subsanar que se encuentren reportadas en la plataforma Gesproy 3.0. Relacione la siguiente información: código de la alerta, descripción de la alerta y en observaciones indique las acciones realizadas para subsanar la alerta. 
La información de las alertas vigentes se encuentra en GESPROY, seleccionando la opción “riesgos de inversión”, despliegue la opción “6. Alertas”, como paso siguiente busque la opción “detalles de alertas en proyectos” donde encontrará las alertas de cada proyecto, en caso de tenerlas. A continuación, observe las imágenes en donde se le guiará paso a paso:</t>
  </si>
  <si>
    <r>
      <rPr>
        <b/>
        <i/>
        <sz val="9"/>
        <color theme="1"/>
        <rFont val="Arial"/>
        <family val="2"/>
      </rPr>
      <t>Nota:</t>
    </r>
    <r>
      <rPr>
        <i/>
        <sz val="9"/>
        <color theme="1"/>
        <rFont val="Arial"/>
        <family val="2"/>
      </rPr>
      <t xml:space="preserve"> Cualquier cambio o ajuste documental en los informes de supervisión deberá ser notificado por escrito a la Oficina Jurídica con copia a </t>
    </r>
    <r>
      <rPr>
        <i/>
        <u/>
        <sz val="9"/>
        <color rgb="FF0070C0"/>
        <rFont val="Arial"/>
        <family val="2"/>
      </rPr>
      <t>proyectossgr@unillanos.edu.co</t>
    </r>
    <r>
      <rPr>
        <i/>
        <sz val="9"/>
        <color theme="1"/>
        <rFont val="Arial"/>
        <family val="2"/>
      </rPr>
      <t>.</t>
    </r>
  </si>
  <si>
    <t>Relacione la información de contratos o actos administrativos a través de los cuales se haya realizado la ejecución financiera. Diligencie: No. Contrato o Resolución Rectoral u Orden de Compra/Orden de Trabajo, Contratista o Tercero, NIT/CC, Fecha de suscripción, Fecha de inicio, Objeto, Plazo de ejecución, Valor, Valor de Adición, porcentaje de ejecución, Actas suscritas (Suspensión, de inicio, prórroga, parciales), Estado del contrato y Observaciones de la ejecución del contrato.</t>
  </si>
  <si>
    <t>PROCESO DE DIRECCIONAMIENTO ESTRATÉGICO</t>
  </si>
  <si>
    <t>FORMATO DE INFORME DE SUPERVISIÓN O INTERVENTORÍA DE PROYECTOS DEL SISTEMA GENERAL DE REGALÍAS</t>
  </si>
  <si>
    <r>
      <rPr>
        <b/>
        <i/>
        <sz val="9"/>
        <color theme="1"/>
        <rFont val="Arial"/>
        <family val="2"/>
      </rPr>
      <t>Código:</t>
    </r>
    <r>
      <rPr>
        <i/>
        <sz val="9"/>
        <color theme="1"/>
        <rFont val="Arial"/>
        <family val="2"/>
      </rPr>
      <t xml:space="preserve"> FO-DIE-18</t>
    </r>
  </si>
  <si>
    <r>
      <rPr>
        <b/>
        <i/>
        <sz val="9"/>
        <color theme="1"/>
        <rFont val="Arial"/>
        <family val="2"/>
      </rPr>
      <t>Página:</t>
    </r>
    <r>
      <rPr>
        <i/>
        <sz val="9"/>
        <color theme="1"/>
        <rFont val="Arial"/>
        <family val="2"/>
      </rPr>
      <t xml:space="preserve"> 1 de 5</t>
    </r>
  </si>
  <si>
    <t>Informe de avance No</t>
  </si>
  <si>
    <t>Implementación de una Red de Investigación, Desarrollo Tecnológico e Innovación en Patología Digital (RedPat), cuyo propósito es digitalizar y proporcionar acceso a láminas digitalizadas de histopatología de casos locales a patólogos, desarrollar soporte tecnológico-científico para el servicio de patología digital y desarrollo de estrategias computacionales de apoyo al diagnóstico, pronóstico e identificación de marcadores en cáncer a partir de láminas digitales de histopatología en el Meta.</t>
  </si>
  <si>
    <t>Total aportes en especie</t>
  </si>
  <si>
    <r>
      <rPr>
        <b/>
        <sz val="10"/>
        <color theme="1"/>
        <rFont val="Arial Narrow"/>
        <family val="2"/>
      </rPr>
      <t xml:space="preserve">Interventoría: </t>
    </r>
    <r>
      <rPr>
        <sz val="10"/>
        <color theme="1"/>
        <rFont val="Arial Narrow"/>
        <family val="2"/>
      </rPr>
      <t>UT Inter-Agro</t>
    </r>
    <r>
      <rPr>
        <b/>
        <sz val="10"/>
        <color theme="1"/>
        <rFont val="Arial Narrow"/>
        <family val="2"/>
      </rPr>
      <t xml:space="preserve"> </t>
    </r>
    <r>
      <rPr>
        <sz val="10"/>
        <color theme="1"/>
        <rFont val="Arial Narrow"/>
        <family val="2"/>
      </rPr>
      <t>Vichada</t>
    </r>
    <r>
      <rPr>
        <b/>
        <sz val="8"/>
        <color theme="1"/>
        <rFont val="Arial"/>
        <family val="2"/>
      </rPr>
      <t/>
    </r>
  </si>
  <si>
    <r>
      <t xml:space="preserve">Fecha de inicio </t>
    </r>
    <r>
      <rPr>
        <i/>
        <sz val="9"/>
        <color theme="1"/>
        <rFont val="Arial"/>
        <family val="2"/>
      </rPr>
      <t>(Acto administrativo unilateral que ordena el gasto)</t>
    </r>
  </si>
  <si>
    <r>
      <t>Documento soporte y ubicación</t>
    </r>
    <r>
      <rPr>
        <i/>
        <sz val="10"/>
        <rFont val="Arial"/>
        <family val="2"/>
      </rPr>
      <t xml:space="preserve">
(Físico o digital)</t>
    </r>
  </si>
  <si>
    <r>
      <rPr>
        <b/>
        <sz val="9"/>
        <color theme="1"/>
        <rFont val="Arial"/>
        <family val="2"/>
      </rPr>
      <t>Importante:</t>
    </r>
    <r>
      <rPr>
        <sz val="9"/>
        <color theme="1"/>
        <rFont val="Arial"/>
        <family val="2"/>
      </rPr>
      <t xml:space="preserve"> Los informes de supervisión deben ser enviados y radicados con los respectivos soportes y el oficio remisorio a la Oficina Jurídica (</t>
    </r>
    <r>
      <rPr>
        <sz val="9"/>
        <color rgb="FF0000FF"/>
        <rFont val="Arial"/>
        <family val="2"/>
      </rPr>
      <t>juridica@unillanos.edu.co</t>
    </r>
    <r>
      <rPr>
        <sz val="9"/>
        <color theme="1"/>
        <rFont val="Arial"/>
        <family val="2"/>
      </rPr>
      <t xml:space="preserve">) de manera mensual en el plazo establecido por la Oficina de Planeación. Adicionalmente se debe cargar los documentos técnicos y de supervisión en una carpeta drive que será notificada a través del correo proyectossgr@unillanos.edu.co, lo cual obedece a un respaldo en la verificación de los informes por parte de la Oficina de Planeación.
</t>
    </r>
    <r>
      <rPr>
        <b/>
        <i/>
        <sz val="9"/>
        <color theme="1"/>
        <rFont val="Arial"/>
        <family val="2"/>
      </rPr>
      <t>Nota:</t>
    </r>
    <r>
      <rPr>
        <i/>
        <sz val="9"/>
        <color theme="1"/>
        <rFont val="Arial"/>
        <family val="2"/>
      </rPr>
      <t xml:space="preserve"> Cualquier cambio o ajuste documental en los informes de supervisión deberá ser notificado por escrito a la Oficina Jurídica con copia a </t>
    </r>
    <r>
      <rPr>
        <i/>
        <sz val="9"/>
        <color rgb="FF0000FF"/>
        <rFont val="Arial"/>
        <family val="2"/>
      </rPr>
      <t>proyectossgr@unillanos.edu.co.</t>
    </r>
  </si>
  <si>
    <t>Año</t>
  </si>
  <si>
    <t>Mes-año</t>
  </si>
  <si>
    <t>Estado 1</t>
  </si>
  <si>
    <t>Estado 2</t>
  </si>
  <si>
    <t>Nivel de riesgo</t>
  </si>
  <si>
    <t>Alto</t>
  </si>
  <si>
    <t>Medio</t>
  </si>
  <si>
    <t>Bajo</t>
  </si>
  <si>
    <t>UNIVERSIDAD DE LOS LLANOS</t>
  </si>
  <si>
    <t>OTRO (Nombre de la entidad)</t>
  </si>
  <si>
    <t>PROYECTO:</t>
  </si>
  <si>
    <r>
      <rPr>
        <b/>
        <i/>
        <sz val="9"/>
        <color theme="1"/>
        <rFont val="Arial"/>
        <family val="2"/>
      </rPr>
      <t>Página:</t>
    </r>
    <r>
      <rPr>
        <i/>
        <sz val="9"/>
        <color theme="1"/>
        <rFont val="Arial"/>
        <family val="2"/>
      </rPr>
      <t xml:space="preserve"> 2 de 5</t>
    </r>
  </si>
  <si>
    <r>
      <rPr>
        <b/>
        <i/>
        <sz val="9"/>
        <color theme="1"/>
        <rFont val="Arial"/>
        <family val="2"/>
      </rPr>
      <t>Página:</t>
    </r>
    <r>
      <rPr>
        <i/>
        <sz val="9"/>
        <color theme="1"/>
        <rFont val="Arial"/>
        <family val="2"/>
      </rPr>
      <t xml:space="preserve"> 3 de 5</t>
    </r>
  </si>
  <si>
    <r>
      <t xml:space="preserve">Actas suscritas </t>
    </r>
    <r>
      <rPr>
        <b/>
        <i/>
        <sz val="9"/>
        <color theme="1"/>
        <rFont val="Arial"/>
        <family val="2"/>
      </rPr>
      <t>(Suspensión, reinicio, prórroga, parciales)</t>
    </r>
    <r>
      <rPr>
        <b/>
        <sz val="9"/>
        <color theme="1"/>
        <rFont val="Arial"/>
        <family val="2"/>
      </rPr>
      <t xml:space="preserve"> y fecha</t>
    </r>
  </si>
  <si>
    <t>PROYECTO</t>
  </si>
  <si>
    <t>Contratista</t>
  </si>
  <si>
    <t>Página: 4 de 5</t>
  </si>
  <si>
    <r>
      <rPr>
        <b/>
        <i/>
        <sz val="9"/>
        <color theme="1"/>
        <rFont val="Arial"/>
        <family val="2"/>
      </rPr>
      <t xml:space="preserve">Código: </t>
    </r>
    <r>
      <rPr>
        <i/>
        <sz val="9"/>
        <color theme="1"/>
        <rFont val="Arial"/>
        <family val="2"/>
      </rPr>
      <t>FO-DIE-18</t>
    </r>
  </si>
  <si>
    <r>
      <rPr>
        <b/>
        <i/>
        <sz val="9"/>
        <color theme="1"/>
        <rFont val="Arial"/>
        <family val="2"/>
      </rPr>
      <t>Página:</t>
    </r>
    <r>
      <rPr>
        <i/>
        <sz val="9"/>
        <color theme="1"/>
        <rFont val="Arial"/>
        <family val="2"/>
      </rPr>
      <t xml:space="preserve"> 5 de 5</t>
    </r>
  </si>
  <si>
    <t xml:space="preserve">Rector </t>
  </si>
  <si>
    <t>Universidad de los Llanos</t>
  </si>
  <si>
    <t>Ciudad</t>
  </si>
  <si>
    <t>Textos oficio remisorio</t>
  </si>
  <si>
    <t>Cordial saludo,</t>
  </si>
  <si>
    <t>Por lo anterior, solicito a usted la aprobación y envío en el aplicativo GESPROY según lo establecido en la circular 062 de 2013 del DNP.</t>
  </si>
  <si>
    <t>Cordialmente,</t>
  </si>
  <si>
    <t>Anexos:</t>
  </si>
  <si>
    <t>-</t>
  </si>
  <si>
    <t>Ajustes/Modificaciones</t>
  </si>
  <si>
    <t>1.Modificación aprobado el 22 de febrero de 2021</t>
  </si>
  <si>
    <t>Formación de capital humano de alto nivel Universidad de los Llanos corte II Nacional</t>
  </si>
  <si>
    <t>Acuerdo N° 05 de 2021</t>
  </si>
  <si>
    <t>01 de junio de 2021</t>
  </si>
  <si>
    <t>2021-2022</t>
  </si>
  <si>
    <t>2027-2028</t>
  </si>
  <si>
    <t xml:space="preserve">El presente documento tiene como propósito brindar una guía al supervisor del proyecto para la elaboración del informe de supervisión que se debe presentar mensualmente en el plazo establecido por la Oficina de Planeación sin exceder el término indicado por la Dirección de Regalías del Departamento Nacional de Planeación. El informe de supervisión constituye el soporte documental de la información que se reporta a través del aplicativo GESPROY y se debe presentar en cumplimiento de lo establecido en la Resolución Rectoral N°1833 de 2014 y en la Resolución Rectoral que designa cada uno de los supervisores. </t>
  </si>
  <si>
    <t xml:space="preserve">Total aportes en dinero Otras fuentes </t>
  </si>
  <si>
    <t>Valor Total</t>
  </si>
  <si>
    <t>Valor pagado</t>
  </si>
  <si>
    <t xml:space="preserve"> De igual manera comunico que la información técnica y financiera se registró en el aplicativo GESPROY, la cual corresponde a la totalidad de actividades desarrolladas en el periodo a reportar y cuenta con los soportes documentales que la acreditan, los cuales se anexan al presente informe.</t>
  </si>
  <si>
    <t>Unidad de medida</t>
  </si>
  <si>
    <t>% de avance físico</t>
  </si>
  <si>
    <t>Avance</t>
  </si>
  <si>
    <t>Cantidad</t>
  </si>
  <si>
    <t>Mes a reportar</t>
  </si>
  <si>
    <t>Cantidad ejecutada</t>
  </si>
  <si>
    <t>Valor ejecutado</t>
  </si>
  <si>
    <t xml:space="preserve">Programado </t>
  </si>
  <si>
    <t>Información General</t>
  </si>
  <si>
    <t xml:space="preserve">Acumulado </t>
  </si>
  <si>
    <t>Información del mes a reportar</t>
  </si>
  <si>
    <t>ACTIVIDADES</t>
  </si>
  <si>
    <t>3.2 Cocear recomendaciones para proyectos CTeI en el sector agro</t>
  </si>
  <si>
    <t>3.3 Realizar participativamente el seguimiento a indicadores de apropiación</t>
  </si>
  <si>
    <t>3.5 Interventoría</t>
  </si>
  <si>
    <t>1.1.Socializar el proyecto con los actores de los sectores agro y CTeI</t>
  </si>
  <si>
    <t>1.2 Convocar a los pequeños productores, grupos de investigación, funcionarios
y gremios</t>
  </si>
  <si>
    <t xml:space="preserve">1.3 Sensibilizar a técnicos y estudiantes de carreras relacionadas con el sector
para desarrollar tareas de acompañamiento en procesos de ASCTI a pequeños
productores agropecuarios.
</t>
  </si>
  <si>
    <t>1.4 Concertar Ruta de Articulación Entre los actores del proyecto: productores
agropecuarios, instituciones generadoras de conocimiento e instituciones del
sector</t>
  </si>
  <si>
    <t>1.5  Crear redes de conocimiento con los productores agropecuarios para la
Participación ciudadana en proyectos CTI,</t>
  </si>
  <si>
    <t xml:space="preserve">2.1 Caracterizar las prácticas culturales en torno a la CTeI y la actividad
agropecuaria de los participantes
</t>
  </si>
  <si>
    <t>2.2 Implementar estrategia de diálogo de saberes entre la comunidad científica
y la comunidad de productores</t>
  </si>
  <si>
    <t>2.3 Co crear planes estratégicos de articulación para la democratización del
conocimiento científico</t>
  </si>
  <si>
    <t>2.4 Desarrollar estrategias de comunicación del conocimiento</t>
  </si>
  <si>
    <t xml:space="preserve">3.1 Implementar un sistema de gestión de Conocimiento entre grupos de
investigación e instituciones locales para fortalecimiento del SRCTeI
</t>
  </si>
  <si>
    <t>3.4 Administración</t>
  </si>
  <si>
    <t>1.1 Financiar los créditos educativos condonables</t>
  </si>
  <si>
    <t>1.2 Realizar el seguimiento académico y financiero de los créditos educativos.</t>
  </si>
  <si>
    <t>1.3 Apoyar la supervisión del proyecto</t>
  </si>
  <si>
    <t>1.1  Realizar la administración y coordinación de las actividades generales del proyecto relacionadas con el mejoramiento de la infraestructura</t>
  </si>
  <si>
    <t>1.2 Realizar la adquisición de elementos y materiales de oficina para el soporte administrativo del proyecto</t>
  </si>
  <si>
    <t>1.3 Realizar actividades preliminares</t>
  </si>
  <si>
    <t>1.4 Suministrar e instalar los pisos</t>
  </si>
  <si>
    <t>1.5 Realizar acabados de muros</t>
  </si>
  <si>
    <t>1.6 Realizar las instalaciones de gas</t>
  </si>
  <si>
    <t>1.7 Realizar la carpintería metálica</t>
  </si>
  <si>
    <t>1.8 Realizar actividades de pintura</t>
  </si>
  <si>
    <t>1.9 Instalar/ Adecuar la cubierta</t>
  </si>
  <si>
    <t>1.10 Instalar cielo raso / muro superboard</t>
  </si>
  <si>
    <t>1.11 Instalar sistema eléctrico en cada área de laboratorio</t>
  </si>
  <si>
    <t>1.12 Instalar domo acrílico</t>
  </si>
  <si>
    <t>1.13 Instalar batería acuario</t>
  </si>
  <si>
    <t>1.14 Instalar red de datos en cada área</t>
  </si>
  <si>
    <t>1.15 Instalar sistema eléctrico general como soporte para el funcionamiento de las áreas de laboratorios</t>
  </si>
  <si>
    <t>1.16 Instalar accesorios especializados para laboratorios IALL - Mobiliario</t>
  </si>
  <si>
    <t>1.17 Supervisar el proceso de mejoramiento de infraestructura física de los laboratorios adscritos al IALL</t>
  </si>
  <si>
    <t>2.1 Coordinar las actividades generales del proyecto relacionadas con la adquisición de equipos especializados y cierre del proyecto</t>
  </si>
  <si>
    <t>2.2 Realizar el proceso de contratación de equipos especializados en tres etapas: preparatoria, precontractual y contractual.</t>
  </si>
  <si>
    <t>2.3 Supervisar el proceso de adquisición de equipos especializados para el ICAOC</t>
  </si>
  <si>
    <t>1.1 Realizar pesaje de cerdos, medición de consumo y determinación de
parámetros productivos.</t>
  </si>
  <si>
    <t>1.2 Realizar etograma</t>
  </si>
  <si>
    <t>1.3 Tomar muestras sanguíneas de los cerdos experimentales</t>
  </si>
  <si>
    <t>1.4 Administración Integral del Proyecto</t>
  </si>
  <si>
    <t>1.5 Apoyo a la supervision</t>
  </si>
  <si>
    <t xml:space="preserve">2.1 Tomar muestras de suelos y analizar las características físico químicas y
biológicas del suelo.
</t>
  </si>
  <si>
    <t xml:space="preserve">2.2 Evaluar la dinámica de los cambios orgánicos, químicos y físicos del suelo
generados mediante la producción de cerdos de engorde.
</t>
  </si>
  <si>
    <t>2.3 Construir vehículo multifuncional AgRover</t>
  </si>
  <si>
    <t xml:space="preserve">2.4 Determinar producción de biomasa (kilogramos de materia seca por
hectárea) y contenido de carbono orgánico epigeo
</t>
  </si>
  <si>
    <t xml:space="preserve">2.5 Medir in situ de calidad del suelo y contenido de agua con equipo portátil de
última generación EM38-MK2
</t>
  </si>
  <si>
    <t>2.6 Evaluar del potencial productivo con cultivos de leguminosas y cereales.</t>
  </si>
  <si>
    <t>2.7 Registrar y sistematizar la información económica, productiva y social</t>
  </si>
  <si>
    <t>2.8 Realizar análisis económico, productivo y social</t>
  </si>
  <si>
    <t xml:space="preserve">2.9 Extensión del proyecto a 10 fincas según resultados experimentales
</t>
  </si>
  <si>
    <t xml:space="preserve">2.10 Socialización y publicación de resultados del proyecto (talleres, cartillas y
vídeo). Artículos científicos
</t>
  </si>
  <si>
    <t>2.11 Administración Integral del proyecto</t>
  </si>
  <si>
    <t>2.12 Apoyo a la supervisión</t>
  </si>
  <si>
    <t>3.1. Capacitar a las mujeres participantes en el proyecto en temas psicológicos y
sociopolíticos que le permitan generar empoderamiento.</t>
  </si>
  <si>
    <t>3.2 Fortalecer en las mujeres participantes del proyecto las capacidades para
desenvolverse en los espacios públicos y transferir los conocimientos adquiridos.</t>
  </si>
  <si>
    <t>3.3 Administración integral del proyecto</t>
  </si>
  <si>
    <t xml:space="preserve">3.4 Apoyo a la supervisión
</t>
  </si>
  <si>
    <t>1.2.1 Realizar entrenamiento especializado al capital humano de la institución
ejecutora en técnicas de diagnóstico en salud pública y salud ambiental.</t>
  </si>
  <si>
    <t>1.1.1 Realizar la administración del objetivo 1.</t>
  </si>
  <si>
    <t>1.1.2 Diseñar, implementar y validar los documentos de lineamientos de
bioseguridad de los espacios a intervenir.</t>
  </si>
  <si>
    <t>1.1.3 Realizar las adecuaciones en la infraestructura del Laboratorio de
Toxicología y Biotecnología.</t>
  </si>
  <si>
    <t>1.1.4 Supervisión del objetivo 1.</t>
  </si>
  <si>
    <t>1.2.2 Establecer la estructura del portafolio de servicios de los Laboratorios de
Toxicología y Biotecnología y del Laboratorio de Farmacología</t>
  </si>
  <si>
    <t>2.1.1 Realizar la administración del objetivo 2</t>
  </si>
  <si>
    <t xml:space="preserve">2.1.2 Realizar el proceso de contratación de equipos especializados modernos en
tres etapas: Etapa preparatoria, etapa precontractual y etapa contractual.
</t>
  </si>
  <si>
    <t xml:space="preserve">2.1.3 Realizar el proceso de contratación de reactivos y materiales para los
Laboratorios de Toxicología y Biotecnología y de Farmacología en tres etapas:
Etapa preparatoria, etapa precontractual y etapa contractual.
</t>
  </si>
  <si>
    <t>2.1.4 Realizar el proceso de contratación de mobiliario para los Laboratorios de
Toxicología y Biotecnología y de Farmacología en tres etapas: Etapa
preparatoria, etapa precontractual y etapa contractual.</t>
  </si>
  <si>
    <t>2.1.5 Supervisión del objetivo 2</t>
  </si>
  <si>
    <t xml:space="preserve">1.1 Adquisición de dos escáneres que permitan la captura y digitalización
láminas para la Universidad de los Llanos y la Universidad Nacional de Colombia
</t>
  </si>
  <si>
    <t>1.2 Convocar una red local de actores clave para el uso del servicio de
patología digital que reúna el conocimiento y material disponible en la región de
los Llanos</t>
  </si>
  <si>
    <t>1.3 Estandarización de rutas y procedimientos de entrega de material biológico</t>
  </si>
  <si>
    <t>1.4 Captura y almacenamiento de láminas de patología</t>
  </si>
  <si>
    <t xml:space="preserve">2.1 Construcción de prototipo de escáner de bajo costo para digitalización de </t>
  </si>
  <si>
    <t xml:space="preserve">2.2 Diseño y desarrollo de sistema web con un módulo para la visualización y
navegación de las láminas a diferentes escalas
</t>
  </si>
  <si>
    <t xml:space="preserve">2.3 Diseño y construcción de un módulo para facilitar la navegación de
profesionales de patología
</t>
  </si>
  <si>
    <t>2.4 Elaboración y validación de los protocolos de digitalización y navegación</t>
  </si>
  <si>
    <t>3.1.Diseño de índices o indicadores de la arquitectura del tejido, la morfología
celular y la intensidad de la coloración del tejido</t>
  </si>
  <si>
    <t xml:space="preserve">3.2 Diseño y construcción un sistema de apoyo al diagnóstico que aprenda del
proceso de exploración diagnóstica que realiza un experto
</t>
  </si>
  <si>
    <t>3.3 Validación de los modelos comparando la predicción obtenida el diagnóstico
emitido por profesionales de patología</t>
  </si>
  <si>
    <t>3.4 Recolección y agrupación de casos sobre los cuales se pueda establecer de
manera clásica un tipo de pronóstico/riesgo que tengan láminas tanto de
hematoxilina &amp; eosina y marcadores bioquímicos definidos por la
inmunohistoquímica</t>
  </si>
  <si>
    <t>3.5 Etiquetar los casos de acuerdo a su marcador bioquímico particular y
determinar patrones histológicos característicos de cada grupo</t>
  </si>
  <si>
    <t>3.6 Administración Integral del proyecto</t>
  </si>
  <si>
    <t>3.7 Apoyo a la supervisión del proyecto</t>
  </si>
  <si>
    <t>Total aportes en dinero SGR</t>
  </si>
  <si>
    <t>3. AVANCE TÉCNICO / FÍSICO</t>
  </si>
  <si>
    <t xml:space="preserve">S 3.1. ACTIVIDADES EJECUTADAS </t>
  </si>
  <si>
    <t xml:space="preserve">Observaciones/Soportes </t>
  </si>
  <si>
    <t>En este cuadro se encuentran las actividades del proyecto registradas en la Ficha MGA. En esta sección se debe relacionar de una parte, el avance  acumulado  de cada una de las actividades según la unidad de medida de cada una y el valor ejecutado y de otra parte se debe relacionar el avance físico y valor de las actividades  que fueron ejecutadas durante el mes; aquellas actividades a las cuales no se ha realizado el respectivo pago, debe contar con un soporte documental que acredite la ejecución de la misma. En la plantilla se debe incluir la siguiente información: Información acumulada de: % de avance acumulado de la actividad, valores programados y valores ejecutados; mes en el que se ejecuta la actividad, avance físico mensual y su correspondiente valor; finalmente breve descripción de soportes documentales que corresponda u observaciones que consideren relevantes.</t>
  </si>
  <si>
    <t xml:space="preserve">3. INFORMACIÓN ACTIVIDADES EJECUTADAS </t>
  </si>
  <si>
    <t>Actividad MGA</t>
  </si>
  <si>
    <t>18 meses - Modificación</t>
  </si>
  <si>
    <t>14 de julio de 2020</t>
  </si>
  <si>
    <t xml:space="preserve">4. OBSERVACIONES, CONCEPTOS Y RECOMENDACIONES </t>
  </si>
  <si>
    <t>5. RIESGOS / ISSUES IDENTIFICADOS Y MEDIDAS DE MITIGACIÓN Ó PLAN DE ACCIÓN</t>
  </si>
  <si>
    <t>El Supervisor o interventor debe conceptuar de manera clara y concisa sobre los aspectos técnicos, administrativos, financieros, contables, jurídicos, técnicos, de calidad y ambientales de las actividades desarrolladas hasta la fecha de corte.
Relacionar conclusiones, recomendaciones y observaciones claras, oportunas y concisas, sobre los temas tratados en el informe, tales como aspectos administrativos, financieros, contables, jurídicos, técnicos, de calidad y ambientales, entre otros, que permitan la toma de decisiones preventivas o correctivas que garanticen el óptimo desempeño del proyecto y el cumplimiento de su alcance.</t>
  </si>
  <si>
    <t>5. Riesgos/ISSUES identificados y medidas de mitigación o plan de acción.</t>
  </si>
  <si>
    <r>
      <rPr>
        <b/>
        <sz val="9"/>
        <color theme="1"/>
        <rFont val="Arial"/>
        <family val="2"/>
      </rPr>
      <t>Entidad Aportante:</t>
    </r>
    <r>
      <rPr>
        <sz val="9"/>
        <color theme="1"/>
        <rFont val="Arial"/>
        <family val="2"/>
      </rPr>
      <t xml:space="preserve"> Indique el nombre de la entidad y en las filas inferiores especifique los rubros que componen la contrapartida en especie del presupuesto aprobado del proyecto. Ejemplo: talento humano, equipos, administrativos, apoyo a la supervisión y los demás contemplados. </t>
    </r>
  </si>
  <si>
    <r>
      <t xml:space="preserve">Aportes en Dinero: </t>
    </r>
    <r>
      <rPr>
        <sz val="9"/>
        <color theme="1"/>
        <rFont val="Arial"/>
        <family val="2"/>
      </rPr>
      <t>En este apartado se reporta el avance financiero de los aportes en dinero que realiza cada uno de los departamentos a través de Recursos de Asignaciones para Ciencia, Tecnología e Innovación – SGR. Allí se debe, incluir los valores aprobados, comprometidos pagados y el saldo de cada una de estas entidades aportantes a la fecha de corte del informe. El saldo corresponde al valor aprobado menos el valor comprometido.</t>
    </r>
  </si>
  <si>
    <r>
      <t>Aportes en Especie:</t>
    </r>
    <r>
      <rPr>
        <sz val="9"/>
        <color theme="1"/>
        <rFont val="Arial"/>
        <family val="2"/>
      </rPr>
      <t xml:space="preserve"> En este apartado se reporta los valores de contrapartida que el proyecto ha efectuado de manera acumulada al corte del mes.</t>
    </r>
  </si>
  <si>
    <t>Implementación de un modelo de apropiación social del conocimiento para la optimización de la producción agropecuaria con pequeños  productores Vichada</t>
  </si>
  <si>
    <r>
      <rPr>
        <b/>
        <sz val="9"/>
        <color theme="1"/>
        <rFont val="Arial"/>
        <family val="2"/>
      </rPr>
      <t xml:space="preserve">Observaciones aspectos financieros: </t>
    </r>
    <r>
      <rPr>
        <sz val="9"/>
        <color theme="1"/>
        <rFont val="Arial"/>
        <family val="2"/>
      </rPr>
      <t>En este espacio el Supervisor o interventor debe realizar las observaciones que considere importantes y relevantes con respecto a aspectos financieros, además de incluir las respectivas recomendaciones. También debe relacionar las certificaciones de contrapartida de aportes en especie para el periodo a reportar indicando la fecha, el periodo y el valor que se ejecutó.</t>
    </r>
  </si>
  <si>
    <t xml:space="preserve">36 meses - 39 meses Modificación </t>
  </si>
  <si>
    <t xml:space="preserve">13 meses - Modificación </t>
  </si>
  <si>
    <t>Ejecutado acumulado</t>
  </si>
  <si>
    <t>Valor ejecutado a reportar</t>
  </si>
  <si>
    <r>
      <rPr>
        <b/>
        <i/>
        <sz val="9"/>
        <color theme="1"/>
        <rFont val="Arial"/>
        <family val="2"/>
      </rPr>
      <t>Versión:</t>
    </r>
    <r>
      <rPr>
        <i/>
        <sz val="9"/>
        <color theme="1"/>
        <rFont val="Arial"/>
        <family val="2"/>
      </rPr>
      <t xml:space="preserve"> 02</t>
    </r>
  </si>
  <si>
    <r>
      <rPr>
        <b/>
        <i/>
        <sz val="9"/>
        <color theme="1"/>
        <rFont val="Arial"/>
        <family val="2"/>
      </rPr>
      <t>Fecha de aprobación:</t>
    </r>
    <r>
      <rPr>
        <i/>
        <sz val="9"/>
        <color theme="1"/>
        <rFont val="Arial"/>
        <family val="2"/>
      </rPr>
      <t xml:space="preserve"> 15/07/2021</t>
    </r>
  </si>
  <si>
    <t>Versión: 02</t>
  </si>
  <si>
    <t>Fecha de aprobación: 15/07/2021</t>
  </si>
  <si>
    <t>Resolución Rectoral No. 0191 de 26 de febrero de 2021</t>
  </si>
  <si>
    <t>Formación de Capital humano de alto nivel mediante la financiación de 4 becas condonables a nivel de Doctorado en la universidad de los Llanos, para la formación de capital humano de los Departamento de Arauca y Meta.</t>
  </si>
  <si>
    <t>13 de agosto de 2021</t>
  </si>
  <si>
    <t>Resolución Rectoral No. 0882 de 18 de agosto de 2021</t>
  </si>
  <si>
    <t>Resolución Rectoral No. 0965 de 07 de septiembre de 2021</t>
  </si>
  <si>
    <t xml:space="preserve">1.1 Financiar los créditos educativos condonables
</t>
  </si>
  <si>
    <t xml:space="preserve">1.2 Realizar el seguimiento académico y financiero de los créditos educativos
</t>
  </si>
  <si>
    <t xml:space="preserve">1.3 Apoyar la supervisión del proyecto
</t>
  </si>
  <si>
    <t>Formación de alto nivel de talento humano en articulación con las potencialidades y vocaciones del Departamento del Meta - Universidad de
los Llanos,  Meta</t>
  </si>
  <si>
    <t>Formación de capital humano de alto nivel mediante la financiación de 4 becas condonables a nivel de doctorado y 4 becas condonables a nivel de maestría de investigación en la Universidad de los Llanos, para la formación de capital humano en el departamento del Meta.</t>
  </si>
  <si>
    <t>Acuerdo N° 14 de 2022</t>
  </si>
  <si>
    <t>31 de enero de 2022</t>
  </si>
  <si>
    <t>NA</t>
  </si>
  <si>
    <t>4 de abril de 2022</t>
  </si>
  <si>
    <t>Resolución Rectoral No. 0522 de 18 de abril de 2022</t>
  </si>
  <si>
    <t>Resolución Rectoral No. 0523 de 18 de abril de 2022</t>
  </si>
  <si>
    <t>1.1  Seleccionar los beneficiarios a los créditos educativos condonables para
doctorado. (hace parte de la administración)</t>
  </si>
  <si>
    <t xml:space="preserve">1.2 Financiar créditos educativos condonables para doctorado
</t>
  </si>
  <si>
    <t xml:space="preserve">1.3 Realizar la administración del proyecto
</t>
  </si>
  <si>
    <t xml:space="preserve">1.4 Realizar la Supervisión
</t>
  </si>
  <si>
    <t>2.1 Seleccionar los beneficiarios a los créditos educativos condonables para
maestría. (hace parte de la administración).</t>
  </si>
  <si>
    <t xml:space="preserve">2.2 Financiar créditos educativos condonables para maestría.
</t>
  </si>
  <si>
    <t>Implementación del servicio de transporte para la permanencia y graduación estudiantil en la Universidad de los Llanos municipio de Villavicencio Departamento del Meta</t>
  </si>
  <si>
    <t>Implementación del servicio de transporte cuyo propósito es contribuir a la permanencia y graduación estudiantil en los programas de pregrado de la Universidad de los Llanos municipio de Villavicencio Departamento del Meta</t>
  </si>
  <si>
    <t>Decreto 091 de 2022</t>
  </si>
  <si>
    <t>08 de marzo de 2022</t>
  </si>
  <si>
    <t>22 meses</t>
  </si>
  <si>
    <t>Posteriores al bienio 2021-2022</t>
  </si>
  <si>
    <t>18 de abril de 2022</t>
  </si>
  <si>
    <t>Resolución Rectoral No.0572 de 26 de abril de 2022</t>
  </si>
  <si>
    <t>Wilson Eduardo Zarate Torres</t>
  </si>
  <si>
    <t>Resolución Rectoral No.0585 de 28 de abril de 2022</t>
  </si>
  <si>
    <t>1.1 Contratar la puesta en operación del Servicio de Transporte para la
movilidad de estudiantes de la Universidad de los Llanos</t>
  </si>
  <si>
    <t xml:space="preserve">2.1 Realizar las actividades de apoyo a la supervisión.
</t>
  </si>
  <si>
    <t>Implementación del servicio de comedor universitario para la permanencia y graduación estudiantil en la Universidad de los Llanos, Municipio de Villavicencio, Departamento del  Meta</t>
  </si>
  <si>
    <t>Implementación del servicio de comedor universitario cuyo propósito es contribuir la permanencia y graduación estudiantil en los programas de pregrado de la Universidad de los Llanos, Municipio de Villavicencio, Departamento del  Meta.</t>
  </si>
  <si>
    <t>Decreto 137 de 2022</t>
  </si>
  <si>
    <t>26 de abril de 2022</t>
  </si>
  <si>
    <t>20 meses</t>
  </si>
  <si>
    <t xml:space="preserve">1.1 Realizar actividades de coordinación del proyecto
</t>
  </si>
  <si>
    <t>1.2 Prestar el servicio de entrega de ración preparada en sitio (caliente) para
estudiantes del campus San Antonio y Barcelona de la Universidad de los Llanos</t>
  </si>
  <si>
    <t xml:space="preserve">1.3 Realizar las actividades de apoyo a la supervisión
</t>
  </si>
  <si>
    <t>36.5 meses (Ampliación)</t>
  </si>
  <si>
    <t>1.Ajuste aprobado el 4 de septiembre de 2020
2. Redistribución de costos de actividades aprobada el 27 de octubre de 2021
3. Ampliación de horizonte aprobada el 29 de junio de 2022</t>
  </si>
  <si>
    <t>1. Modificación aprobada el 25 de Julio de 2022</t>
  </si>
  <si>
    <t xml:space="preserve">1. Resolución Rectoral No. 0967 de 16 de septiembre de 2020 
</t>
  </si>
  <si>
    <t>2.  Cristóbal Lugo López - Decano FCARN</t>
  </si>
  <si>
    <t>1. Resolución Rectoral No. 0929 del 03 de septiembre de 2020 - 
2. Resolución Rectoral No. 0380 de 2022</t>
  </si>
  <si>
    <t>1.Modificación aprobada el 18 de diciembre de 2020
2.Modificación aprobada el 15 de junio de 2021
3. Modificación aprobada el 30 de septiembre de 2021
4. Modificación aprobada el 17 de noviembre de 2021
5. Modificación aprobada el 27 de diciembre de 2021
6. Modificación aprobada el 18 de abril de 2022
7. Modificación aprobada el 14 de octubre de 2022</t>
  </si>
  <si>
    <t>19 de mayo de 2022</t>
  </si>
  <si>
    <t>Resolución Rectoral No.0784 de 01 de junio de 2022</t>
  </si>
  <si>
    <t>Fabián Hernández Carrillo</t>
  </si>
  <si>
    <t>Resolución Rectoral No.0785 de 01 de junio de 2022</t>
  </si>
  <si>
    <t>Investigación de biocarbonos para enmiendas y retención de cadmio en suelos: Una alternativa de aprovechamiento de residuos lignocelulósicos del departamento del   Meta</t>
  </si>
  <si>
    <t xml:space="preserve"> 69.341 personas que dependen de
forma directa de la actividad agropecuaria, en los principales municipios con actividad
palmicola y cacaotera (Acacias, Cabuyaro, Dorado, Granada, Puerto Gaitán, San Carlos,
San Martín, Vistahermosa y Villavicencio)</t>
  </si>
  <si>
    <t>Acuerdo No. 17 de 2022</t>
  </si>
  <si>
    <t xml:space="preserve">31 de marzo de 2022 </t>
  </si>
  <si>
    <t>04 de agosto de 2022</t>
  </si>
  <si>
    <t>Resolución Rectoral No.1436 de 17 de agosto de 2022</t>
  </si>
  <si>
    <t>Resolución Rectoral No.1437 de 17 de agosto de 2022</t>
  </si>
  <si>
    <t>1.1. Identificar y analizar las tecnologías emergentes en la valorización de
residuos agrícolas que impliquen el retorno al proceso productivo de la biomasa
(bio-economía circular).</t>
  </si>
  <si>
    <t>1.2 Implementar nuevos procesos y/o productos alternativos para la enmienda
de suelos introduciendo las últimas tendencias tecnológicas circulares en
agricultura de adaptación contra el cambio climático</t>
  </si>
  <si>
    <t xml:space="preserve">1.3 Administrar el OE1
</t>
  </si>
  <si>
    <t xml:space="preserve">1.4 Supervisar el OE1
</t>
  </si>
  <si>
    <t>2.1.Aportar a los estudios de viabilidad para la utilización o reutilización de los
residuos agrícolas generados en la región.</t>
  </si>
  <si>
    <t>2.2 Contribuir al desarrollo de nuevos productos carbonosos con valor
agregado.</t>
  </si>
  <si>
    <t xml:space="preserve">2.3 Administrar el OE2
</t>
  </si>
  <si>
    <t xml:space="preserve">2.4 Supervisar el OE2
</t>
  </si>
  <si>
    <t>3.1.Evaluar los cambios en las propiedades fisicoquímicas de suelos después
de la adición de Biocarbonos obtenidos a partir de residuos lignocelulósicos</t>
  </si>
  <si>
    <t xml:space="preserve">3.2 Formular alternativas de manejo o mitigación de cadmio en suelos de cultivo
</t>
  </si>
  <si>
    <t xml:space="preserve">3.3 Administrar el OE3
</t>
  </si>
  <si>
    <t xml:space="preserve">3.4 Supervisar el OE3
</t>
  </si>
  <si>
    <t>4.1.Divulgar la importancia del manejo sostenible y sustentable de los
subproductos de la producción agrícola</t>
  </si>
  <si>
    <t>4.2 Formar capital humano en el manejo apropiado de los residuos de los
cultivos en el Departamento del Meta</t>
  </si>
  <si>
    <t xml:space="preserve">4.3 Administrar OE4
</t>
  </si>
  <si>
    <t xml:space="preserve">4.4 Supervisar el OE4
</t>
  </si>
  <si>
    <t>Decreto 380 de 2022</t>
  </si>
  <si>
    <t>03 de octubre de 2022</t>
  </si>
  <si>
    <t>7 meses</t>
  </si>
  <si>
    <t xml:space="preserve">El proyecto propone el desarrollo de nuevas tecnologías para la reincorporación de los residuos de los cultivos de palma y cacao a la cadena
productiva, aplicando conceptos de bioeconomía y economía circular; sirviendo también a la generación de nuevo conocimiento y a la
disminución de las brechas tecnológicas y de competitividad del Departamento a nivel nacional e internacional.
En consecuencia, se pretende que el sector agrícola del departamento del Meta gane competitividad frente a los demás sectores en el entorno económico rural, mediante el aprovechamiento de las capacidades productivas del suelo, a través de la aplicación de biocarbonos a los suelos metenses. Además, de valorizar los residuos de la producción de
palma de aceite para generar economía circular, promover nuevos empleos, mejorar los suelos de la región y ayudar a mitigar los efectos del cambio climático, desarrollando biocarbonos de alto valor agregado a partir de residuos lignocelulósicos de bajo coste, como cáscaras de cacao, y el raquis y cuesco de la palma de aceite procedentes de la actividad agrícola del Departamento del Meta, para uso como enmiendas a suelos degradados o de baja fertilidad y en la reducción de niveles de cadmio en suelos. </t>
  </si>
  <si>
    <t>Profesor:</t>
  </si>
  <si>
    <t>CHARLES ROBIN AROSA CARRERA</t>
  </si>
  <si>
    <t>Estudios y diseños para la construcción del Banco de Recursos Genéticos Acuáticos de la Orinoquia Colombiana BRG Orinoquia de la Universidad de los Llanos, Villavicencio, Meta</t>
  </si>
  <si>
    <t xml:space="preserve">El proyecto contempla la realización de los estudios y diseños técnicos requeridos para la construcción del Banco Recursos Genéticos de la Orinoquia Colombiana en la Universidad de los Llanos
</t>
  </si>
  <si>
    <t>3030 Estudiantes de Facultad de Ciencias Agropecuarias y Recursos Naturales (FCARN) - Facultad de Ciencias Básicas e Ingenierías ( FCBI) y
Facultad de Ciencias de la Salud (FCS) de pregrado y posgrados</t>
  </si>
  <si>
    <t>24 de noviembre de 2022</t>
  </si>
  <si>
    <t>Resolución Rectoral No. 2479 de 2022</t>
  </si>
  <si>
    <t>María Paula Estupiñán Tiuso</t>
  </si>
  <si>
    <t>Resolución Rectoral No. 2213 de 2022</t>
  </si>
  <si>
    <t>1.1 Realizar estudios y diseños para la construcción del Banco de Recursos
Genéticos Acuáticos de la Orinoquia Colombiana BRG Orinoquia de la Universidad de los Llanos</t>
  </si>
  <si>
    <t>1.2 Realizar las actividades de Interventoría a los estudios y diseños para la
construcción del Banco de Recursos Genéticos Acuáticos de la Orinoquia
Colombiana BRG Orinoquia de la Universidad de los Llanos</t>
  </si>
  <si>
    <t>Estudios y diseños para la construcción de un complejo académico administrativo en la Universidad de los Llanos, Villavicencio, Meta</t>
  </si>
  <si>
    <t xml:space="preserve">El proyecto contempla la realización de estudios y diseños técnicos para la construcción de complejo académico administrativo en la Universidad de los Llanos, Villavicencio, Meta
</t>
  </si>
  <si>
    <t>2539 Estudiantes FCHE-FCARN</t>
  </si>
  <si>
    <t>Decreto 305 de 2023</t>
  </si>
  <si>
    <t>18 de agosto de 2023</t>
  </si>
  <si>
    <t>8 meses</t>
  </si>
  <si>
    <t>2023-2024</t>
  </si>
  <si>
    <t>09 de noviembre de 2023</t>
  </si>
  <si>
    <t>Resolución Rectoral No. 0057 de 2024</t>
  </si>
  <si>
    <t>Resolución Rectoral  1980 del 03 de octubre de 2023</t>
  </si>
  <si>
    <t>1.1.1 Realizar estudios y diseños técnicos para la construcción de un complejo académico administrativo en la Universidad de los Llanos</t>
  </si>
  <si>
    <t>1.1.2 Realizar las actividades de Interventoría a los estudios y diseños para la construcción de un complejo académico administrativo en la Universidad de los
Llanos</t>
  </si>
  <si>
    <t>Fortalecimiento de las capacidades institucionales de Ciencia, Tecnología e Innovación de la Facultad de Ciencias de la Salud de la Universidad de los Llanos Villavicencio</t>
  </si>
  <si>
    <t xml:space="preserve">El proyecto consiste en la construcción de un edificio de 5 pisos, bajo los parámetros normativos vigentes y cumpliendo con las condiciones
de enfoque diferencial, en el cual funcionará laboratorios, salas de procedimiento, aulas, oficinas administrativas para la Facultad de Ciencias
de la Salud y un auditorio; contará con un área total construida de 3.557,45 m2 y una capacidad para 722 alumnos.
</t>
  </si>
  <si>
    <t>786 Estudiantes matriculados de programas de pregrado de la Facultad de Ciencias de la Salud (FCS)</t>
  </si>
  <si>
    <t>Decreto 481 de 2023</t>
  </si>
  <si>
    <t>22 de diciembre de 2023</t>
  </si>
  <si>
    <t>1.1.1 Realizar la construcción del edificio María Cristina Cobos en la Facultad de Ciencias de la Salud de la Universidad de los Llanos</t>
  </si>
  <si>
    <t>1.1.2 Realizar las actividades de Interventoría para la construcción del edificio
María Cristina Cobos en la Facultad de Ciencias de la Salud de la Universidad de
los Llanos</t>
  </si>
  <si>
    <t>1.1.3 Realizar las actividades de apoyo a supervisión para la construcción del
edificio María Cristina Cobos en la Facultad de Ciencias de la Salud de la
Universidad de los Llanos.</t>
  </si>
  <si>
    <t>Implementación de mecanismos para la permanencia y graduación de estudiantes de pregrado con mayor vulnerabilidad socioeconómica y
enfoque diferencial e interseccional en la Universidad de los Llanos Villavicencio</t>
  </si>
  <si>
    <t>El presente proyecto tiene como objetivo principal disminuir los riesgos de deserción estudiantil asociados con las características de
vulnerabilidad socioeconómica y en población con enfoque diferencial e interseccional en los programas de grado en la Universidad de los
Llanos, a través de la implementación de cuatro mecanismos de apoyo que hacen frente a los principales factores socioeconómicos
identificados como determinantes de la deserción estudiantil en la Universidad de los Llanos: 1. Beneficiar a 3.176 estudiantes en condiciones
de vulnerabilidad con acceso a complementos alimentarios; 2. Beneficiar a 4.747 con acceso a servicio de transporte universitario para el
desplazamiento oportuno y seguridad de los estudiantes, especialmente, aquellos que se encuentren en condición de vulnerabilidad
socioeconómica; 3. Suministrar 500 sim card por semestre académico (10 semestres académicos) a estudiantes con mayor vulnerabilidad
socioeconómica para facilitar el desarrollo de sus actividades académicas y mejorar su rendimiento académico y 4. Desarrollar acciones que
posibiliten la integración académica y social de los estudiantes con admisión especial al pertenecer a poblaciones de enfoque diferencial y
provenientes de municipios PDET.</t>
  </si>
  <si>
    <t>4.474 estudiantes</t>
  </si>
  <si>
    <t>Decreto 480 de 2023</t>
  </si>
  <si>
    <t>60 meses</t>
  </si>
  <si>
    <t>1.1.1 Prestar el servicio de entrega de ración preparada en sitio (caliente) para estudiantes del campus Barcelona, San Antonio y Boquemonte de la Universidad de los Llanos</t>
  </si>
  <si>
    <t>1.1.2 Realizar las actividades de apoyo a la supervisión.</t>
  </si>
  <si>
    <t>2.1.1 Prestar el servicio de transporte para la movilidad de estudiantes de la Universidad de los Llanos.</t>
  </si>
  <si>
    <t>3.1.1 Suministrar de tarjetas SIM para la conectividad de internet de estudiantes
en condición de vulnerabilidad socioeconómica en la Universidad de los Llanos</t>
  </si>
  <si>
    <t>4.1.1 Establecer prácticas educativas y recreativas para el intercambio de
saberes y el reconocimiento de otras formas de pensamiento y conocimiento
delos estudiantes admitidos en condición especial</t>
  </si>
  <si>
    <t>4.1.2 Implementar contenidos educativos para facilitar el aprendizaje de
estudiantes en condición de discapacidad sensorial auditiva.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</si>
</sst>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 #,##0.00;[Red]\-&quot;$&quot;\ #,##0.00"/>
    <numFmt numFmtId="42" formatCode="_-&quot;$&quot;\ * #,##0_-;\-&quot;$&quot;\ * #,##0_-;_-&quot;$&quot;\ * &quot;-&quot;_-;_-@_-"/>
    <numFmt numFmtId="41" formatCode="_-* #,##0_-;\-* #,##0_-;_-* &quot;-&quot;_-;_-@_-"/>
    <numFmt numFmtId="44" formatCode="_-&quot;$&quot;\ * #,##0.00_-;\-&quot;$&quot;\ * #,##0.00_-;_-&quot;$&quot;\ * &quot;-&quot;??_-;_-@_-"/>
    <numFmt numFmtId="164" formatCode="_(&quot;$&quot;\ * #,##0_);_(&quot;$&quot;\ * \(#,##0\);_(&quot;$&quot;\ * &quot;-&quot;??_);_(@_)"/>
    <numFmt numFmtId="165" formatCode="_-&quot;$&quot;\ * #,##0_-;\-&quot;$&quot;\ * #,##0_-;_-&quot;$&quot;\ * &quot;-&quot;??_-;_-@_-"/>
    <numFmt numFmtId="166" formatCode="&quot;$&quot;\ #,##0"/>
  </numFmts>
  <fonts count="33" x14ac:knownFonts="1">
    <font>
      <sz val="11"/>
      <color theme="1"/>
      <name val="Calibri"/>
      <family val="2"/>
      <scheme val="minor"/>
    </font>
    <font>
      <b/>
      <sz val="10"/>
      <color theme="1"/>
      <name val="Arial Narrow"/>
      <family val="2"/>
    </font>
    <font>
      <sz val="10"/>
      <color theme="1"/>
      <name val="Arial Narrow"/>
      <family val="2"/>
    </font>
    <font>
      <sz val="9"/>
      <color indexed="81"/>
      <name val="Tahoma"/>
      <family val="2"/>
    </font>
    <font>
      <b/>
      <sz val="9"/>
      <color indexed="81"/>
      <name val="Tahoma"/>
      <family val="2"/>
    </font>
    <font>
      <sz val="11"/>
      <color theme="1"/>
      <name val="Calibri"/>
      <family val="2"/>
      <scheme val="minor"/>
    </font>
    <font>
      <sz val="10"/>
      <color rgb="FF000000"/>
      <name val="Arial Narrow"/>
      <family val="2"/>
    </font>
    <font>
      <b/>
      <sz val="8"/>
      <color theme="1"/>
      <name val="Arial"/>
      <family val="2"/>
    </font>
    <font>
      <b/>
      <sz val="11"/>
      <color theme="1"/>
      <name val="Arial"/>
      <family val="2"/>
    </font>
    <font>
      <b/>
      <i/>
      <sz val="11"/>
      <color theme="1"/>
      <name val="Arial"/>
      <family val="2"/>
    </font>
    <font>
      <sz val="9"/>
      <color theme="1"/>
      <name val="Arial"/>
      <family val="2"/>
    </font>
    <font>
      <b/>
      <sz val="9"/>
      <color theme="1"/>
      <name val="Arial"/>
      <family val="2"/>
    </font>
    <font>
      <b/>
      <i/>
      <sz val="9"/>
      <color theme="1"/>
      <name val="Arial"/>
      <family val="2"/>
    </font>
    <font>
      <i/>
      <sz val="9"/>
      <color theme="1"/>
      <name val="Arial"/>
      <family val="2"/>
    </font>
    <font>
      <i/>
      <u/>
      <sz val="9"/>
      <color theme="1"/>
      <name val="Arial"/>
      <family val="2"/>
    </font>
    <font>
      <i/>
      <u/>
      <sz val="9"/>
      <color rgb="FF0070C0"/>
      <name val="Arial"/>
      <family val="2"/>
    </font>
    <font>
      <sz val="11"/>
      <color theme="1"/>
      <name val="Arial"/>
      <family val="2"/>
    </font>
    <font>
      <sz val="10"/>
      <color theme="1"/>
      <name val="Arial"/>
      <family val="2"/>
    </font>
    <font>
      <b/>
      <sz val="10"/>
      <color theme="1"/>
      <name val="Arial"/>
      <family val="2"/>
    </font>
    <font>
      <b/>
      <sz val="10"/>
      <name val="Arial"/>
      <family val="2"/>
    </font>
    <font>
      <sz val="10"/>
      <name val="Arial"/>
      <family val="2"/>
    </font>
    <font>
      <b/>
      <i/>
      <sz val="10"/>
      <name val="Arial"/>
      <family val="2"/>
    </font>
    <font>
      <i/>
      <sz val="10"/>
      <name val="Arial"/>
      <family val="2"/>
    </font>
    <font>
      <sz val="9"/>
      <name val="Arial"/>
      <family val="2"/>
    </font>
    <font>
      <b/>
      <u/>
      <sz val="9"/>
      <color indexed="81"/>
      <name val="Tahoma"/>
      <family val="2"/>
    </font>
    <font>
      <u/>
      <sz val="9"/>
      <color indexed="81"/>
      <name val="Tahoma"/>
      <family val="2"/>
    </font>
    <font>
      <sz val="9"/>
      <color rgb="FF0000FF"/>
      <name val="Arial"/>
      <family val="2"/>
    </font>
    <font>
      <i/>
      <sz val="9"/>
      <color rgb="FF0000FF"/>
      <name val="Arial"/>
      <family val="2"/>
    </font>
    <font>
      <b/>
      <sz val="9"/>
      <name val="Arial"/>
      <family val="2"/>
    </font>
    <font>
      <sz val="10"/>
      <color theme="2" tint="-0.499984740745262"/>
      <name val="Arial"/>
      <family val="2"/>
    </font>
    <font>
      <sz val="8"/>
      <color theme="1"/>
      <name val="Arial"/>
      <family val="2"/>
    </font>
    <font>
      <b/>
      <sz val="8.5"/>
      <color theme="1"/>
      <name val="Arial"/>
      <family val="2"/>
    </font>
    <font>
      <sz val="10"/>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EF8F4"/>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style="thin">
        <color theme="1" tint="0.249977111117893"/>
      </top>
      <bottom/>
      <diagonal/>
    </border>
    <border>
      <left style="thin">
        <color theme="1" tint="0.249977111117893"/>
      </left>
      <right style="thin">
        <color theme="1" tint="0.249977111117893"/>
      </right>
      <top/>
      <bottom/>
      <diagonal/>
    </border>
    <border>
      <left style="thin">
        <color theme="1" tint="0.249977111117893"/>
      </left>
      <right style="thin">
        <color theme="1" tint="0.249977111117893"/>
      </right>
      <top/>
      <bottom style="thin">
        <color theme="1" tint="0.249977111117893"/>
      </bottom>
      <diagonal/>
    </border>
    <border>
      <left style="thin">
        <color theme="1" tint="0.249977111117893"/>
      </left>
      <right/>
      <top style="thin">
        <color theme="1" tint="0.249977111117893"/>
      </top>
      <bottom style="thin">
        <color theme="1" tint="0.249977111117893"/>
      </bottom>
      <diagonal/>
    </border>
    <border>
      <left/>
      <right/>
      <top style="thin">
        <color theme="1" tint="0.249977111117893"/>
      </top>
      <bottom style="thin">
        <color theme="1" tint="0.249977111117893"/>
      </bottom>
      <diagonal/>
    </border>
    <border>
      <left/>
      <right style="thin">
        <color theme="1" tint="0.249977111117893"/>
      </right>
      <top style="thin">
        <color theme="1" tint="0.249977111117893"/>
      </top>
      <bottom style="thin">
        <color theme="1" tint="0.249977111117893"/>
      </bottom>
      <diagonal/>
    </border>
    <border>
      <left/>
      <right/>
      <top style="thin">
        <color theme="1" tint="0.249977111117893"/>
      </top>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style="thin">
        <color theme="1" tint="0.249977111117893"/>
      </bottom>
      <diagonal/>
    </border>
    <border>
      <left/>
      <right/>
      <top/>
      <bottom style="thin">
        <color theme="1" tint="0.249977111117893"/>
      </bottom>
      <diagonal/>
    </border>
    <border>
      <left/>
      <right style="thin">
        <color theme="1" tint="0.249977111117893"/>
      </right>
      <top/>
      <bottom style="thin">
        <color theme="1" tint="0.249977111117893"/>
      </bottom>
      <diagonal/>
    </border>
    <border>
      <left style="thin">
        <color theme="1" tint="0.249977111117893"/>
      </left>
      <right/>
      <top/>
      <bottom/>
      <diagonal/>
    </border>
    <border>
      <left/>
      <right style="thin">
        <color theme="1" tint="0.249977111117893"/>
      </right>
      <top/>
      <bottom/>
      <diagonal/>
    </border>
  </borders>
  <cellStyleXfs count="4">
    <xf numFmtId="0" fontId="0" fillId="0" borderId="0"/>
    <xf numFmtId="44" fontId="5" fillId="0" borderId="0" applyFont="0" applyFill="0" applyBorder="0" applyAlignment="0" applyProtection="0"/>
    <xf numFmtId="42" fontId="5" fillId="0" borderId="0" applyFont="0" applyFill="0" applyBorder="0" applyAlignment="0" applyProtection="0"/>
    <xf numFmtId="41" fontId="5" fillId="0" borderId="0" applyFont="0" applyFill="0" applyBorder="0" applyAlignment="0" applyProtection="0"/>
  </cellStyleXfs>
  <cellXfs count="281">
    <xf numFmtId="0" fontId="0" fillId="0" borderId="0" xfId="0"/>
    <xf numFmtId="0" fontId="2" fillId="0" borderId="0" xfId="0" applyFo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3" fontId="2" fillId="0" borderId="1" xfId="0"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14" fontId="2" fillId="0" borderId="1" xfId="0" applyNumberFormat="1" applyFont="1" applyBorder="1" applyAlignment="1">
      <alignment horizontal="center" vertical="center" wrapText="1"/>
    </xf>
    <xf numFmtId="165" fontId="2" fillId="0" borderId="1" xfId="1" applyNumberFormat="1" applyFont="1" applyBorder="1" applyAlignment="1">
      <alignment horizontal="center" vertical="center"/>
    </xf>
    <xf numFmtId="0" fontId="2" fillId="0" borderId="1" xfId="0" applyFont="1" applyFill="1" applyBorder="1" applyAlignment="1">
      <alignment horizontal="center" vertical="center" wrapText="1"/>
    </xf>
    <xf numFmtId="0" fontId="10" fillId="0" borderId="0" xfId="0" applyFont="1"/>
    <xf numFmtId="0" fontId="10" fillId="0" borderId="0" xfId="0" applyFont="1" applyAlignment="1">
      <alignment wrapText="1"/>
    </xf>
    <xf numFmtId="0" fontId="8" fillId="0" borderId="0" xfId="0" applyFont="1" applyFill="1" applyAlignment="1">
      <alignment horizontal="center"/>
    </xf>
    <xf numFmtId="0" fontId="0" fillId="0" borderId="0" xfId="0" applyFill="1"/>
    <xf numFmtId="0" fontId="8" fillId="2" borderId="2" xfId="0" applyFont="1" applyFill="1" applyBorder="1" applyAlignment="1">
      <alignment horizontal="center"/>
    </xf>
    <xf numFmtId="0" fontId="8" fillId="0" borderId="0" xfId="0" applyFont="1" applyFill="1" applyAlignment="1">
      <alignment horizontal="justify"/>
    </xf>
    <xf numFmtId="0" fontId="10" fillId="0" borderId="0" xfId="0" applyFont="1" applyFill="1" applyAlignment="1">
      <alignment horizontal="justify"/>
    </xf>
    <xf numFmtId="0" fontId="10" fillId="0" borderId="0" xfId="0" applyFont="1" applyBorder="1" applyAlignment="1">
      <alignment horizontal="justify"/>
    </xf>
    <xf numFmtId="0" fontId="10" fillId="0" borderId="4" xfId="0" applyFont="1" applyBorder="1" applyAlignment="1">
      <alignment horizontal="justify" wrapText="1"/>
    </xf>
    <xf numFmtId="0" fontId="10" fillId="0" borderId="0" xfId="0" applyFont="1" applyBorder="1" applyAlignment="1">
      <alignment horizontal="justify" wrapText="1"/>
    </xf>
    <xf numFmtId="0" fontId="10" fillId="0" borderId="0" xfId="0" applyFont="1" applyAlignment="1">
      <alignment horizontal="justify" wrapText="1"/>
    </xf>
    <xf numFmtId="0" fontId="13" fillId="0" borderId="0" xfId="0" applyFont="1" applyFill="1" applyBorder="1" applyAlignment="1">
      <alignment horizontal="justify" wrapText="1"/>
    </xf>
    <xf numFmtId="0" fontId="10" fillId="0" borderId="2" xfId="0" applyFont="1" applyBorder="1" applyAlignment="1">
      <alignment horizontal="justify" vertical="center" wrapText="1"/>
    </xf>
    <xf numFmtId="0" fontId="10" fillId="0" borderId="5" xfId="0" applyFont="1" applyBorder="1" applyAlignment="1">
      <alignment horizontal="justify" wrapText="1"/>
    </xf>
    <xf numFmtId="0" fontId="9" fillId="0" borderId="3" xfId="0" applyFont="1" applyFill="1" applyBorder="1" applyAlignment="1">
      <alignment horizontal="justify"/>
    </xf>
    <xf numFmtId="0" fontId="10" fillId="0" borderId="5" xfId="0" applyFont="1" applyFill="1" applyBorder="1" applyAlignment="1">
      <alignment horizontal="justify" vertical="center" wrapText="1"/>
    </xf>
    <xf numFmtId="0" fontId="10" fillId="0" borderId="5" xfId="0" applyFont="1" applyFill="1" applyBorder="1" applyAlignment="1">
      <alignment horizontal="justify" wrapText="1"/>
    </xf>
    <xf numFmtId="0" fontId="12" fillId="0" borderId="4" xfId="0" applyFont="1" applyFill="1" applyBorder="1" applyAlignment="1">
      <alignment horizontal="justify"/>
    </xf>
    <xf numFmtId="0" fontId="11" fillId="0" borderId="3" xfId="0" applyFont="1" applyFill="1" applyBorder="1" applyAlignment="1">
      <alignment horizontal="justify"/>
    </xf>
    <xf numFmtId="0" fontId="10" fillId="0" borderId="4" xfId="0" applyFont="1" applyFill="1" applyBorder="1" applyAlignment="1">
      <alignment horizontal="justify" vertical="center" wrapText="1"/>
    </xf>
    <xf numFmtId="0" fontId="10" fillId="0" borderId="4" xfId="0" applyFont="1" applyFill="1" applyBorder="1" applyAlignment="1">
      <alignment horizontal="justify" wrapText="1"/>
    </xf>
    <xf numFmtId="0" fontId="12" fillId="0" borderId="4" xfId="0" applyFont="1" applyFill="1" applyBorder="1" applyAlignment="1">
      <alignment horizontal="justify" wrapText="1"/>
    </xf>
    <xf numFmtId="0" fontId="8" fillId="2" borderId="2" xfId="0" applyFont="1" applyFill="1" applyBorder="1" applyAlignment="1">
      <alignment horizontal="center" vertical="center" wrapText="1"/>
    </xf>
    <xf numFmtId="0" fontId="10" fillId="0" borderId="4" xfId="0" applyFont="1" applyBorder="1" applyAlignment="1">
      <alignment horizontal="justify" vertical="top" wrapText="1"/>
    </xf>
    <xf numFmtId="0" fontId="12" fillId="3" borderId="3" xfId="0" applyFont="1" applyFill="1" applyBorder="1" applyAlignment="1">
      <alignment horizontal="justify"/>
    </xf>
    <xf numFmtId="0" fontId="13" fillId="4" borderId="5" xfId="0" applyFont="1" applyFill="1" applyBorder="1" applyAlignment="1">
      <alignment horizontal="justify" wrapText="1"/>
    </xf>
    <xf numFmtId="0" fontId="12" fillId="3" borderId="3" xfId="0" applyFont="1" applyFill="1" applyBorder="1" applyAlignment="1">
      <alignment horizontal="justify" vertical="center" wrapText="1"/>
    </xf>
    <xf numFmtId="0" fontId="10" fillId="4" borderId="4" xfId="0" applyFont="1" applyFill="1" applyBorder="1" applyAlignment="1">
      <alignment horizontal="justify" wrapText="1"/>
    </xf>
    <xf numFmtId="0" fontId="12" fillId="3" borderId="3" xfId="0" applyFont="1" applyFill="1" applyBorder="1" applyAlignment="1">
      <alignment horizontal="justify" wrapText="1"/>
    </xf>
    <xf numFmtId="0" fontId="12" fillId="3" borderId="4" xfId="0" applyFont="1" applyFill="1" applyBorder="1" applyAlignment="1">
      <alignment horizontal="justify" wrapText="1"/>
    </xf>
    <xf numFmtId="0" fontId="8" fillId="2" borderId="2" xfId="0" applyFont="1" applyFill="1" applyBorder="1" applyAlignment="1">
      <alignment horizontal="center" wrapText="1"/>
    </xf>
    <xf numFmtId="0" fontId="10" fillId="0" borderId="3" xfId="0" applyFont="1" applyBorder="1" applyAlignment="1">
      <alignment horizontal="justify" wrapText="1"/>
    </xf>
    <xf numFmtId="0" fontId="13" fillId="0" borderId="5" xfId="0" applyFont="1" applyBorder="1" applyAlignment="1">
      <alignment horizontal="justify" wrapText="1"/>
    </xf>
    <xf numFmtId="0" fontId="16" fillId="0" borderId="0" xfId="0" applyFont="1" applyAlignment="1">
      <alignment vertical="center"/>
    </xf>
    <xf numFmtId="0" fontId="17" fillId="0" borderId="0" xfId="0" applyFont="1" applyAlignment="1">
      <alignment vertical="center"/>
    </xf>
    <xf numFmtId="0" fontId="13" fillId="0" borderId="2" xfId="0" applyFont="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8" fillId="0" borderId="2" xfId="0" applyFont="1" applyBorder="1" applyAlignment="1">
      <alignment horizontal="left" vertical="center"/>
    </xf>
    <xf numFmtId="0" fontId="11" fillId="0" borderId="2" xfId="0" applyFont="1" applyBorder="1" applyAlignment="1">
      <alignment vertical="center" wrapText="1"/>
    </xf>
    <xf numFmtId="0" fontId="2" fillId="0" borderId="1" xfId="0" applyFont="1" applyBorder="1" applyAlignment="1">
      <alignment horizontal="left" vertical="center" wrapText="1"/>
    </xf>
    <xf numFmtId="0" fontId="18" fillId="0" borderId="2" xfId="0" applyFont="1" applyBorder="1" applyAlignment="1">
      <alignment vertical="center" wrapText="1"/>
    </xf>
    <xf numFmtId="0" fontId="18" fillId="0" borderId="2" xfId="0" applyNumberFormat="1" applyFont="1" applyBorder="1" applyAlignment="1" applyProtection="1">
      <alignment vertical="center" wrapText="1"/>
    </xf>
    <xf numFmtId="0" fontId="18" fillId="0" borderId="2" xfId="0" applyFont="1" applyFill="1" applyBorder="1" applyAlignment="1">
      <alignment vertical="center" wrapText="1"/>
    </xf>
    <xf numFmtId="0" fontId="18" fillId="0" borderId="0" xfId="0" applyFont="1" applyBorder="1" applyAlignment="1">
      <alignment vertical="center" wrapText="1"/>
    </xf>
    <xf numFmtId="0" fontId="19"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2" xfId="0" applyFont="1" applyFill="1" applyBorder="1" applyAlignment="1">
      <alignment vertical="center" wrapText="1"/>
    </xf>
    <xf numFmtId="0" fontId="18" fillId="0" borderId="0" xfId="0" applyFont="1" applyAlignment="1">
      <alignment horizontal="center" vertical="center"/>
    </xf>
    <xf numFmtId="0" fontId="18" fillId="0" borderId="2" xfId="0" applyFont="1" applyFill="1" applyBorder="1" applyAlignment="1">
      <alignment horizontal="center" vertical="center" wrapText="1"/>
    </xf>
    <xf numFmtId="0" fontId="16" fillId="0" borderId="0" xfId="0" applyFont="1" applyAlignment="1">
      <alignment vertical="center" wrapText="1"/>
    </xf>
    <xf numFmtId="0" fontId="10" fillId="0" borderId="0" xfId="0" applyFont="1" applyBorder="1" applyAlignment="1">
      <alignment horizontal="center" vertical="center"/>
    </xf>
    <xf numFmtId="0" fontId="13" fillId="0" borderId="0" xfId="0" applyFont="1" applyBorder="1" applyAlignment="1">
      <alignment vertical="center"/>
    </xf>
    <xf numFmtId="0" fontId="18" fillId="0" borderId="0" xfId="0" applyFont="1" applyBorder="1" applyAlignment="1">
      <alignment horizontal="center" vertical="center" wrapText="1"/>
    </xf>
    <xf numFmtId="0" fontId="19" fillId="0" borderId="2" xfId="0" applyFont="1" applyFill="1" applyBorder="1" applyAlignment="1">
      <alignment vertical="center" wrapText="1"/>
    </xf>
    <xf numFmtId="0" fontId="13" fillId="0" borderId="0" xfId="0" applyFont="1" applyAlignment="1">
      <alignment horizontal="left" vertical="center"/>
    </xf>
    <xf numFmtId="0" fontId="23" fillId="0" borderId="2" xfId="0" applyFont="1" applyFill="1" applyBorder="1" applyAlignment="1">
      <alignment vertical="center" wrapText="1"/>
    </xf>
    <xf numFmtId="0" fontId="28" fillId="0" borderId="2" xfId="0" applyFont="1" applyFill="1" applyBorder="1" applyAlignment="1">
      <alignment vertical="center" wrapText="1"/>
    </xf>
    <xf numFmtId="0" fontId="18" fillId="0" borderId="6" xfId="0" applyFont="1" applyBorder="1" applyAlignment="1">
      <alignment vertical="center"/>
    </xf>
    <xf numFmtId="0" fontId="29" fillId="0" borderId="0" xfId="0" applyFont="1" applyFill="1" applyBorder="1" applyAlignment="1">
      <alignment vertical="center" wrapText="1"/>
    </xf>
    <xf numFmtId="0" fontId="17" fillId="0" borderId="0" xfId="0" applyFont="1" applyBorder="1" applyAlignment="1">
      <alignment vertical="center" wrapText="1"/>
    </xf>
    <xf numFmtId="0" fontId="11" fillId="0" borderId="5" xfId="0" applyFont="1" applyBorder="1" applyAlignment="1">
      <alignment horizontal="center" vertical="center" wrapText="1"/>
    </xf>
    <xf numFmtId="0" fontId="17" fillId="0" borderId="0" xfId="0" applyFont="1" applyAlignment="1">
      <alignment vertical="center" wrapText="1"/>
    </xf>
    <xf numFmtId="0" fontId="13" fillId="0" borderId="2" xfId="0" applyFont="1" applyBorder="1" applyAlignment="1">
      <alignment horizontal="left" vertical="center" wrapText="1"/>
    </xf>
    <xf numFmtId="165" fontId="17" fillId="0" borderId="0" xfId="1" applyNumberFormat="1" applyFont="1" applyAlignment="1">
      <alignment vertical="center" wrapText="1"/>
    </xf>
    <xf numFmtId="165" fontId="11" fillId="0" borderId="5" xfId="1" applyNumberFormat="1" applyFont="1" applyBorder="1" applyAlignment="1">
      <alignment horizontal="center" vertical="center" wrapText="1"/>
    </xf>
    <xf numFmtId="0" fontId="18" fillId="0" borderId="0" xfId="0" applyFont="1" applyAlignment="1">
      <alignment horizontal="center" vertical="center" wrapText="1"/>
    </xf>
    <xf numFmtId="165" fontId="10" fillId="0" borderId="2" xfId="1" applyNumberFormat="1" applyFont="1" applyBorder="1" applyAlignment="1">
      <alignment vertical="center" wrapText="1"/>
    </xf>
    <xf numFmtId="14" fontId="17" fillId="0" borderId="0" xfId="0" applyNumberFormat="1" applyFont="1" applyBorder="1" applyAlignment="1">
      <alignment vertical="center" wrapText="1"/>
    </xf>
    <xf numFmtId="165" fontId="17" fillId="0" borderId="0" xfId="1" applyNumberFormat="1" applyFont="1" applyBorder="1" applyAlignment="1">
      <alignment vertical="center" wrapText="1"/>
    </xf>
    <xf numFmtId="14" fontId="17" fillId="0" borderId="0" xfId="0" applyNumberFormat="1" applyFont="1" applyAlignment="1">
      <alignment vertical="center" wrapText="1"/>
    </xf>
    <xf numFmtId="165" fontId="13" fillId="0" borderId="2" xfId="1" applyNumberFormat="1" applyFont="1" applyBorder="1" applyAlignment="1">
      <alignment horizontal="left" vertical="center" wrapText="1"/>
    </xf>
    <xf numFmtId="0" fontId="13" fillId="0" borderId="0" xfId="0" applyFont="1" applyAlignment="1">
      <alignment horizontal="left" vertical="center" wrapText="1"/>
    </xf>
    <xf numFmtId="0" fontId="17" fillId="0" borderId="0" xfId="0" applyNumberFormat="1" applyFont="1" applyAlignment="1">
      <alignment vertical="center" wrapText="1"/>
    </xf>
    <xf numFmtId="0" fontId="17" fillId="0" borderId="0" xfId="0" applyNumberFormat="1" applyFont="1" applyBorder="1" applyAlignment="1">
      <alignment vertical="center" wrapText="1"/>
    </xf>
    <xf numFmtId="0" fontId="17" fillId="0" borderId="0" xfId="0" applyFont="1" applyBorder="1" applyAlignment="1">
      <alignment horizontal="center" vertical="center" wrapText="1"/>
    </xf>
    <xf numFmtId="0" fontId="17" fillId="0" borderId="0" xfId="0" applyFont="1" applyAlignment="1">
      <alignment horizontal="center" vertical="center" wrapText="1"/>
    </xf>
    <xf numFmtId="0" fontId="10" fillId="0" borderId="2" xfId="1" applyNumberFormat="1" applyFont="1" applyBorder="1" applyAlignment="1">
      <alignment vertical="center" wrapText="1"/>
    </xf>
    <xf numFmtId="164" fontId="28" fillId="0" borderId="2" xfId="0" applyNumberFormat="1" applyFont="1" applyFill="1" applyBorder="1" applyAlignment="1">
      <alignment horizontal="center" vertical="center" wrapText="1"/>
    </xf>
    <xf numFmtId="0" fontId="28" fillId="0" borderId="2" xfId="0" applyNumberFormat="1" applyFont="1" applyFill="1" applyBorder="1" applyAlignment="1">
      <alignment horizontal="center" vertical="center" wrapText="1"/>
    </xf>
    <xf numFmtId="165" fontId="28" fillId="0" borderId="2" xfId="1" applyNumberFormat="1" applyFont="1" applyFill="1" applyBorder="1" applyAlignment="1">
      <alignment horizontal="center" vertical="center" wrapText="1"/>
    </xf>
    <xf numFmtId="0" fontId="28"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165" fontId="11" fillId="0" borderId="2" xfId="1" applyNumberFormat="1" applyFont="1" applyFill="1" applyBorder="1" applyAlignment="1">
      <alignment horizontal="center" vertical="center" wrapText="1"/>
    </xf>
    <xf numFmtId="0" fontId="10" fillId="0" borderId="0" xfId="0" applyFont="1" applyAlignment="1">
      <alignment horizontal="center" vertical="center"/>
    </xf>
    <xf numFmtId="0" fontId="10" fillId="0" borderId="0" xfId="0" applyFont="1" applyAlignment="1">
      <alignment vertical="center"/>
    </xf>
    <xf numFmtId="0" fontId="10" fillId="0" borderId="0" xfId="0" applyNumberFormat="1" applyFont="1" applyAlignment="1">
      <alignment vertical="center"/>
    </xf>
    <xf numFmtId="165" fontId="10" fillId="0" borderId="0" xfId="1" applyNumberFormat="1" applyFont="1" applyAlignment="1">
      <alignment vertical="center"/>
    </xf>
    <xf numFmtId="0" fontId="10" fillId="0" borderId="0" xfId="0" applyFont="1" applyBorder="1" applyAlignment="1">
      <alignment vertical="center"/>
    </xf>
    <xf numFmtId="0" fontId="10" fillId="0" borderId="0" xfId="0" applyNumberFormat="1" applyFont="1" applyBorder="1" applyAlignment="1">
      <alignment vertical="center"/>
    </xf>
    <xf numFmtId="165" fontId="10" fillId="0" borderId="0" xfId="1" applyNumberFormat="1" applyFont="1" applyBorder="1" applyAlignment="1">
      <alignment vertical="center"/>
    </xf>
    <xf numFmtId="17" fontId="17" fillId="0" borderId="0" xfId="0" applyNumberFormat="1" applyFont="1" applyAlignment="1">
      <alignment vertical="center"/>
    </xf>
    <xf numFmtId="165" fontId="13" fillId="0" borderId="2" xfId="1" applyNumberFormat="1" applyFont="1" applyBorder="1" applyAlignment="1">
      <alignment horizontal="left" vertical="center"/>
    </xf>
    <xf numFmtId="0" fontId="17" fillId="0" borderId="0" xfId="0" applyFont="1" applyAlignment="1">
      <alignment horizontal="justify" vertical="center"/>
    </xf>
    <xf numFmtId="0" fontId="17" fillId="0" borderId="0" xfId="0" applyFont="1" applyAlignment="1">
      <alignment horizontal="left" vertical="center"/>
    </xf>
    <xf numFmtId="0" fontId="20" fillId="0" borderId="2" xfId="0" applyFont="1" applyFill="1" applyBorder="1" applyAlignment="1" applyProtection="1">
      <alignment horizontal="center" vertical="center"/>
      <protection locked="0"/>
    </xf>
    <xf numFmtId="14" fontId="23" fillId="0" borderId="2" xfId="0" applyNumberFormat="1" applyFont="1" applyFill="1" applyBorder="1" applyAlignment="1" applyProtection="1">
      <alignment horizontal="center" vertical="center"/>
      <protection locked="0"/>
    </xf>
    <xf numFmtId="0" fontId="23" fillId="0" borderId="2" xfId="0" applyFont="1" applyFill="1" applyBorder="1" applyAlignment="1" applyProtection="1">
      <alignment horizontal="center" vertical="center"/>
      <protection locked="0"/>
    </xf>
    <xf numFmtId="14" fontId="10" fillId="0" borderId="2" xfId="0" applyNumberFormat="1"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23" fillId="0" borderId="2" xfId="0" applyFont="1" applyFill="1" applyBorder="1" applyAlignment="1" applyProtection="1">
      <alignment horizontal="left" vertical="center" wrapText="1"/>
      <protection locked="0"/>
    </xf>
    <xf numFmtId="0" fontId="23" fillId="0" borderId="2" xfId="0" applyFont="1" applyFill="1" applyBorder="1" applyAlignment="1" applyProtection="1">
      <alignment horizontal="left" vertical="center"/>
      <protection locked="0"/>
    </xf>
    <xf numFmtId="41" fontId="28" fillId="0" borderId="2" xfId="3" applyFont="1" applyFill="1" applyBorder="1" applyAlignment="1">
      <alignment vertical="center" wrapText="1"/>
    </xf>
    <xf numFmtId="41" fontId="19" fillId="0" borderId="2" xfId="3" applyFont="1" applyFill="1" applyBorder="1" applyAlignment="1">
      <alignment vertical="center" wrapText="1"/>
    </xf>
    <xf numFmtId="41" fontId="23" fillId="0" borderId="2" xfId="3" applyFont="1" applyFill="1" applyBorder="1" applyAlignment="1" applyProtection="1">
      <alignment vertical="center"/>
      <protection locked="0"/>
    </xf>
    <xf numFmtId="41" fontId="23" fillId="0" borderId="2" xfId="3" applyFont="1" applyFill="1" applyBorder="1" applyAlignment="1" applyProtection="1">
      <alignment vertical="center" wrapText="1"/>
      <protection locked="0"/>
    </xf>
    <xf numFmtId="41" fontId="20" fillId="0" borderId="2" xfId="3" applyFont="1" applyFill="1" applyBorder="1" applyAlignment="1" applyProtection="1">
      <alignment vertical="center"/>
      <protection locked="0"/>
    </xf>
    <xf numFmtId="41" fontId="20" fillId="0" borderId="2" xfId="3" applyFont="1" applyFill="1" applyBorder="1" applyAlignment="1" applyProtection="1">
      <alignment vertical="center" wrapText="1"/>
      <protection locked="0"/>
    </xf>
    <xf numFmtId="0" fontId="10" fillId="0" borderId="2" xfId="0" applyFont="1" applyBorder="1" applyAlignment="1" applyProtection="1">
      <alignment vertical="center" wrapText="1"/>
      <protection locked="0"/>
    </xf>
    <xf numFmtId="14" fontId="10" fillId="0" borderId="2" xfId="0" applyNumberFormat="1" applyFont="1" applyBorder="1" applyAlignment="1" applyProtection="1">
      <alignment vertical="center" wrapText="1"/>
      <protection locked="0"/>
    </xf>
    <xf numFmtId="165" fontId="10" fillId="0" borderId="2" xfId="1" applyNumberFormat="1" applyFont="1" applyBorder="1" applyAlignment="1" applyProtection="1">
      <alignment vertical="center" wrapText="1"/>
      <protection locked="0"/>
    </xf>
    <xf numFmtId="17" fontId="10" fillId="0" borderId="2" xfId="0" applyNumberFormat="1"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1" fontId="2"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xf>
    <xf numFmtId="0" fontId="19" fillId="0" borderId="2" xfId="0" applyFont="1" applyBorder="1" applyAlignment="1">
      <alignment vertical="center" wrapText="1"/>
    </xf>
    <xf numFmtId="0" fontId="28" fillId="0" borderId="5" xfId="0" applyFont="1" applyBorder="1" applyAlignment="1">
      <alignment horizontal="center" vertical="center" wrapText="1"/>
    </xf>
    <xf numFmtId="0" fontId="30" fillId="0" borderId="2" xfId="1" applyNumberFormat="1" applyFont="1" applyBorder="1" applyAlignment="1">
      <alignment vertical="center"/>
    </xf>
    <xf numFmtId="0" fontId="11" fillId="0" borderId="6" xfId="0" applyFont="1" applyBorder="1" applyAlignment="1">
      <alignment vertical="center"/>
    </xf>
    <xf numFmtId="0" fontId="11" fillId="5" borderId="3" xfId="0" applyFont="1" applyFill="1" applyBorder="1" applyAlignment="1">
      <alignment horizontal="justify" wrapText="1"/>
    </xf>
    <xf numFmtId="0" fontId="11" fillId="5" borderId="4" xfId="0" applyFont="1" applyFill="1" applyBorder="1" applyAlignment="1">
      <alignment horizontal="justify" wrapText="1"/>
    </xf>
    <xf numFmtId="41" fontId="20" fillId="0" borderId="6" xfId="3" applyFont="1" applyFill="1" applyBorder="1" applyAlignment="1" applyProtection="1">
      <alignment vertical="center"/>
      <protection locked="0"/>
    </xf>
    <xf numFmtId="41" fontId="20" fillId="0" borderId="6" xfId="3" applyFont="1" applyFill="1" applyBorder="1" applyAlignment="1" applyProtection="1">
      <alignment vertical="center" wrapText="1"/>
      <protection locked="0"/>
    </xf>
    <xf numFmtId="41" fontId="19" fillId="0" borderId="6" xfId="3" applyFont="1" applyFill="1" applyBorder="1" applyAlignment="1">
      <alignment vertical="center" wrapText="1"/>
    </xf>
    <xf numFmtId="0" fontId="19" fillId="0" borderId="2" xfId="0" applyFont="1" applyFill="1" applyBorder="1" applyAlignment="1">
      <alignment horizontal="center" vertical="center"/>
    </xf>
    <xf numFmtId="41" fontId="17" fillId="0" borderId="2" xfId="0" applyNumberFormat="1" applyFont="1" applyBorder="1" applyAlignment="1">
      <alignment vertical="center"/>
    </xf>
    <xf numFmtId="165" fontId="11" fillId="0" borderId="2" xfId="1" applyNumberFormat="1" applyFont="1" applyFill="1" applyBorder="1" applyAlignment="1">
      <alignment horizontal="center" vertical="center"/>
    </xf>
    <xf numFmtId="44" fontId="10" fillId="0" borderId="2" xfId="1" applyFont="1" applyBorder="1" applyAlignment="1" applyProtection="1">
      <alignment vertical="center"/>
      <protection locked="0"/>
    </xf>
    <xf numFmtId="0" fontId="3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wrapText="1"/>
    </xf>
    <xf numFmtId="165" fontId="2" fillId="0" borderId="1" xfId="1" applyNumberFormat="1" applyFont="1" applyBorder="1" applyAlignment="1">
      <alignment vertical="center"/>
    </xf>
    <xf numFmtId="0" fontId="2" fillId="0" borderId="1" xfId="0" applyFont="1" applyBorder="1" applyAlignment="1">
      <alignment wrapText="1"/>
    </xf>
    <xf numFmtId="0" fontId="2" fillId="0" borderId="1" xfId="0" applyFont="1" applyBorder="1"/>
    <xf numFmtId="1" fontId="2" fillId="0" borderId="1" xfId="0" applyNumberFormat="1" applyFont="1" applyBorder="1" applyAlignment="1">
      <alignment horizontal="center" vertical="center"/>
    </xf>
    <xf numFmtId="0" fontId="2" fillId="0" borderId="1" xfId="0" applyFont="1" applyFill="1" applyBorder="1" applyAlignment="1">
      <alignment vertical="center" wrapText="1"/>
    </xf>
    <xf numFmtId="0" fontId="2" fillId="0" borderId="1" xfId="0" applyFont="1" applyBorder="1" applyAlignment="1">
      <alignment vertical="center"/>
    </xf>
    <xf numFmtId="165" fontId="2" fillId="0" borderId="1" xfId="1"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xf>
    <xf numFmtId="1" fontId="2" fillId="0" borderId="1" xfId="0" applyNumberFormat="1" applyFont="1" applyFill="1" applyBorder="1" applyAlignment="1">
      <alignment vertical="center" wrapText="1"/>
    </xf>
    <xf numFmtId="0" fontId="2" fillId="0" borderId="1" xfId="0" applyFont="1" applyFill="1" applyBorder="1" applyAlignment="1">
      <alignment vertical="center"/>
    </xf>
    <xf numFmtId="165" fontId="2" fillId="0" borderId="1" xfId="1" applyNumberFormat="1" applyFont="1" applyFill="1" applyBorder="1" applyAlignment="1">
      <alignment vertical="center"/>
    </xf>
    <xf numFmtId="8" fontId="2" fillId="0" borderId="1" xfId="0" applyNumberFormat="1" applyFont="1" applyBorder="1" applyAlignment="1">
      <alignment vertical="center"/>
    </xf>
    <xf numFmtId="44" fontId="2" fillId="0" borderId="1" xfId="1" applyFont="1" applyBorder="1" applyAlignment="1">
      <alignment vertical="center"/>
    </xf>
    <xf numFmtId="0" fontId="17" fillId="0" borderId="0" xfId="0" applyFont="1" applyAlignment="1">
      <alignment horizontal="left" vertical="center"/>
    </xf>
    <xf numFmtId="0" fontId="17" fillId="0" borderId="0" xfId="0" applyFont="1" applyAlignment="1">
      <alignment horizontal="justify" vertical="center" wrapText="1"/>
    </xf>
    <xf numFmtId="0" fontId="18" fillId="0" borderId="0" xfId="0" applyFont="1" applyAlignment="1">
      <alignment horizontal="left" vertical="center"/>
    </xf>
    <xf numFmtId="0" fontId="17" fillId="0" borderId="0" xfId="0" applyFont="1" applyAlignment="1" applyProtection="1">
      <alignment horizontal="left" vertical="center"/>
      <protection locked="0"/>
    </xf>
    <xf numFmtId="0" fontId="18" fillId="0" borderId="0" xfId="0" applyFont="1" applyAlignment="1">
      <alignment horizontal="left" vertical="top"/>
    </xf>
    <xf numFmtId="0" fontId="17" fillId="0" borderId="13" xfId="0" applyFont="1" applyBorder="1" applyAlignment="1">
      <alignment horizontal="center" vertical="center"/>
    </xf>
    <xf numFmtId="0" fontId="17" fillId="0" borderId="0" xfId="0" applyFont="1" applyAlignment="1">
      <alignment horizontal="center" vertical="center" wrapText="1"/>
    </xf>
    <xf numFmtId="0" fontId="16" fillId="0" borderId="0" xfId="0" applyFont="1" applyBorder="1" applyAlignment="1">
      <alignment horizontal="center" vertical="center"/>
    </xf>
    <xf numFmtId="0" fontId="10" fillId="0" borderId="0" xfId="0" applyFont="1" applyAlignment="1">
      <alignment horizontal="justify" vertical="center" wrapText="1"/>
    </xf>
    <xf numFmtId="0" fontId="10" fillId="0" borderId="0" xfId="0" applyFont="1" applyAlignment="1">
      <alignment horizontal="justify" vertical="center"/>
    </xf>
    <xf numFmtId="0" fontId="17" fillId="0" borderId="6" xfId="0" applyFont="1" applyBorder="1" applyAlignment="1">
      <alignment horizontal="justify" vertical="center" wrapText="1"/>
    </xf>
    <xf numFmtId="0" fontId="17" fillId="0" borderId="7" xfId="0" applyFont="1" applyBorder="1" applyAlignment="1">
      <alignment horizontal="justify" vertical="center" wrapText="1"/>
    </xf>
    <xf numFmtId="0" fontId="17" fillId="0" borderId="8" xfId="0" applyFont="1" applyBorder="1" applyAlignment="1">
      <alignment horizontal="justify"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23" fillId="0" borderId="2" xfId="0" applyFont="1" applyFill="1" applyBorder="1" applyAlignment="1" applyProtection="1">
      <alignment horizontal="center" vertical="center" wrapText="1"/>
      <protection locked="0"/>
    </xf>
    <xf numFmtId="0" fontId="19" fillId="0" borderId="2" xfId="0" applyFont="1" applyFill="1" applyBorder="1" applyAlignment="1">
      <alignment horizontal="center" vertical="center"/>
    </xf>
    <xf numFmtId="14" fontId="20" fillId="0" borderId="2" xfId="0" applyNumberFormat="1" applyFont="1" applyBorder="1" applyAlignment="1" applyProtection="1">
      <alignment horizontal="left" vertical="center"/>
      <protection locked="0"/>
    </xf>
    <xf numFmtId="0" fontId="17" fillId="0" borderId="6" xfId="0" applyFont="1" applyBorder="1" applyAlignment="1" applyProtection="1">
      <alignment horizontal="left" vertical="center"/>
      <protection locked="0"/>
    </xf>
    <xf numFmtId="0" fontId="17" fillId="0" borderId="7" xfId="0" applyFont="1" applyBorder="1" applyAlignment="1" applyProtection="1">
      <alignment horizontal="left" vertical="center"/>
      <protection locked="0"/>
    </xf>
    <xf numFmtId="0" fontId="17" fillId="0" borderId="8" xfId="0" applyFont="1" applyBorder="1" applyAlignment="1" applyProtection="1">
      <alignment horizontal="left" vertical="center"/>
      <protection locked="0"/>
    </xf>
    <xf numFmtId="0" fontId="17" fillId="0" borderId="2" xfId="0" applyFont="1" applyBorder="1" applyAlignment="1">
      <alignment horizontal="left" vertical="center" wrapText="1"/>
    </xf>
    <xf numFmtId="166" fontId="17" fillId="0" borderId="2" xfId="2" applyNumberFormat="1" applyFont="1" applyBorder="1" applyAlignment="1">
      <alignment horizontal="left" vertical="center" wrapText="1"/>
    </xf>
    <xf numFmtId="0" fontId="17" fillId="0" borderId="2" xfId="0" applyFont="1" applyBorder="1" applyAlignment="1">
      <alignment horizontal="center" vertical="center"/>
    </xf>
    <xf numFmtId="0" fontId="8" fillId="0" borderId="2" xfId="0" applyFont="1" applyBorder="1" applyAlignment="1">
      <alignment horizontal="center" vertical="center"/>
    </xf>
    <xf numFmtId="0" fontId="18" fillId="0" borderId="2" xfId="0" applyFont="1" applyBorder="1" applyAlignment="1">
      <alignment horizontal="center" vertical="center" wrapText="1"/>
    </xf>
    <xf numFmtId="0" fontId="13" fillId="0" borderId="2" xfId="0" applyFont="1" applyBorder="1" applyAlignment="1">
      <alignment horizontal="left" vertical="center"/>
    </xf>
    <xf numFmtId="0" fontId="13" fillId="0" borderId="2" xfId="0" applyFont="1" applyFill="1" applyBorder="1" applyAlignment="1">
      <alignment horizontal="left" vertical="center"/>
    </xf>
    <xf numFmtId="0" fontId="18" fillId="0" borderId="2" xfId="0" applyFont="1" applyFill="1" applyBorder="1" applyAlignment="1">
      <alignment horizontal="center" vertical="center"/>
    </xf>
    <xf numFmtId="0" fontId="17" fillId="0" borderId="2" xfId="0" applyFont="1" applyBorder="1" applyAlignment="1" applyProtection="1">
      <alignment horizontal="left" vertical="center"/>
      <protection locked="0"/>
    </xf>
    <xf numFmtId="0" fontId="17" fillId="0" borderId="6" xfId="0" applyNumberFormat="1" applyFont="1" applyBorder="1" applyAlignment="1" applyProtection="1">
      <alignment horizontal="left" vertical="center" wrapText="1"/>
      <protection locked="0"/>
    </xf>
    <xf numFmtId="0" fontId="17" fillId="0" borderId="7" xfId="0" applyNumberFormat="1" applyFont="1" applyBorder="1" applyAlignment="1" applyProtection="1">
      <alignment horizontal="left" vertical="center" wrapText="1"/>
      <protection locked="0"/>
    </xf>
    <xf numFmtId="0" fontId="17" fillId="0" borderId="8" xfId="0" applyNumberFormat="1" applyFont="1" applyBorder="1" applyAlignment="1" applyProtection="1">
      <alignment horizontal="left" vertical="center" wrapText="1"/>
      <protection locked="0"/>
    </xf>
    <xf numFmtId="0" fontId="17" fillId="0" borderId="2" xfId="0" applyFont="1" applyBorder="1" applyAlignment="1">
      <alignment horizontal="justify" vertical="center" wrapText="1"/>
    </xf>
    <xf numFmtId="1" fontId="17" fillId="0" borderId="2" xfId="0" applyNumberFormat="1" applyFont="1" applyBorder="1" applyAlignment="1" applyProtection="1">
      <alignment horizontal="justify" vertical="center" wrapText="1"/>
      <protection locked="0"/>
    </xf>
    <xf numFmtId="0" fontId="17" fillId="0" borderId="2" xfId="0" applyFont="1" applyBorder="1" applyAlignment="1">
      <alignment horizontal="justify" vertical="center"/>
    </xf>
    <xf numFmtId="0" fontId="17" fillId="0" borderId="2" xfId="0" applyFont="1" applyBorder="1" applyAlignment="1">
      <alignment horizontal="center" vertical="center" wrapText="1"/>
    </xf>
    <xf numFmtId="166" fontId="20" fillId="0" borderId="6" xfId="2" applyNumberFormat="1" applyFont="1" applyBorder="1" applyAlignment="1">
      <alignment horizontal="left" vertical="center" wrapText="1"/>
    </xf>
    <xf numFmtId="166" fontId="20" fillId="0" borderId="7" xfId="2" applyNumberFormat="1" applyFont="1" applyBorder="1" applyAlignment="1">
      <alignment horizontal="left" vertical="center" wrapText="1"/>
    </xf>
    <xf numFmtId="166" fontId="20" fillId="0" borderId="8" xfId="2" applyNumberFormat="1" applyFont="1" applyBorder="1" applyAlignment="1">
      <alignment horizontal="left" vertical="center" wrapText="1"/>
    </xf>
    <xf numFmtId="0" fontId="20" fillId="0" borderId="2" xfId="0" applyFont="1" applyFill="1" applyBorder="1" applyAlignment="1" applyProtection="1">
      <alignment horizontal="left" vertical="center"/>
      <protection locked="0"/>
    </xf>
    <xf numFmtId="0" fontId="19"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0" fontId="23" fillId="0" borderId="2" xfId="0" applyFont="1" applyFill="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23" fillId="0" borderId="2" xfId="0" applyFont="1" applyFill="1" applyBorder="1" applyAlignment="1" applyProtection="1">
      <alignment horizontal="left" vertical="center" wrapText="1"/>
      <protection locked="0"/>
    </xf>
    <xf numFmtId="0" fontId="18" fillId="0" borderId="2" xfId="0" applyFont="1" applyFill="1" applyBorder="1" applyAlignment="1">
      <alignment horizontal="center" vertical="center" wrapText="1"/>
    </xf>
    <xf numFmtId="0" fontId="20" fillId="0" borderId="10" xfId="0" applyFont="1" applyBorder="1" applyAlignment="1" applyProtection="1">
      <alignment horizontal="justify" vertical="center" wrapText="1"/>
      <protection locked="0"/>
    </xf>
    <xf numFmtId="0" fontId="20" fillId="0" borderId="9" xfId="0" applyFont="1" applyBorder="1" applyAlignment="1" applyProtection="1">
      <alignment horizontal="justify" vertical="center" wrapText="1"/>
      <protection locked="0"/>
    </xf>
    <xf numFmtId="0" fontId="20" fillId="0" borderId="11" xfId="0" applyFont="1" applyBorder="1" applyAlignment="1" applyProtection="1">
      <alignment horizontal="justify" vertical="center" wrapText="1"/>
      <protection locked="0"/>
    </xf>
    <xf numFmtId="0" fontId="20" fillId="0" borderId="15" xfId="0" applyFont="1" applyBorder="1" applyAlignment="1" applyProtection="1">
      <alignment horizontal="justify" vertical="center" wrapText="1"/>
      <protection locked="0"/>
    </xf>
    <xf numFmtId="0" fontId="20" fillId="0" borderId="0" xfId="0" applyFont="1" applyBorder="1" applyAlignment="1" applyProtection="1">
      <alignment horizontal="justify" vertical="center" wrapText="1"/>
      <protection locked="0"/>
    </xf>
    <xf numFmtId="0" fontId="20" fillId="0" borderId="16" xfId="0" applyFont="1" applyBorder="1" applyAlignment="1" applyProtection="1">
      <alignment horizontal="justify" vertical="center" wrapText="1"/>
      <protection locked="0"/>
    </xf>
    <xf numFmtId="0" fontId="20" fillId="0" borderId="12" xfId="0" applyFont="1" applyBorder="1" applyAlignment="1" applyProtection="1">
      <alignment horizontal="justify" vertical="center" wrapText="1"/>
      <protection locked="0"/>
    </xf>
    <xf numFmtId="0" fontId="20" fillId="0" borderId="13" xfId="0" applyFont="1" applyBorder="1" applyAlignment="1" applyProtection="1">
      <alignment horizontal="justify" vertical="center" wrapText="1"/>
      <protection locked="0"/>
    </xf>
    <xf numFmtId="0" fontId="20" fillId="0" borderId="14" xfId="0" applyFont="1" applyBorder="1" applyAlignment="1" applyProtection="1">
      <alignment horizontal="justify" vertical="center" wrapText="1"/>
      <protection locked="0"/>
    </xf>
    <xf numFmtId="0" fontId="13" fillId="0" borderId="13" xfId="0" applyFont="1" applyBorder="1" applyAlignment="1">
      <alignment horizontal="center" vertical="center"/>
    </xf>
    <xf numFmtId="0" fontId="18" fillId="0" borderId="0" xfId="0" applyFont="1" applyBorder="1" applyAlignment="1" applyProtection="1">
      <alignment horizontal="center" vertical="center"/>
      <protection locked="0"/>
    </xf>
    <xf numFmtId="0" fontId="13" fillId="0" borderId="2" xfId="0" applyFont="1" applyBorder="1" applyAlignment="1" applyProtection="1">
      <alignment horizontal="left" vertical="center"/>
      <protection locked="0"/>
    </xf>
    <xf numFmtId="0" fontId="18" fillId="0" borderId="2" xfId="0" applyFont="1" applyBorder="1" applyAlignment="1">
      <alignment horizontal="center" vertical="center"/>
    </xf>
    <xf numFmtId="0" fontId="17" fillId="0" borderId="7" xfId="0" applyNumberFormat="1" applyFont="1" applyBorder="1" applyAlignment="1">
      <alignment horizontal="justify" vertical="top"/>
    </xf>
    <xf numFmtId="0" fontId="17" fillId="0" borderId="8" xfId="0" applyNumberFormat="1" applyFont="1" applyBorder="1" applyAlignment="1">
      <alignment horizontal="justify" vertical="top"/>
    </xf>
    <xf numFmtId="0" fontId="29" fillId="0" borderId="15" xfId="0" applyFont="1" applyFill="1" applyBorder="1" applyAlignment="1" applyProtection="1">
      <alignment horizontal="center" vertical="center" wrapText="1"/>
      <protection locked="0"/>
    </xf>
    <xf numFmtId="0" fontId="29" fillId="0" borderId="0" xfId="0" applyFont="1" applyFill="1" applyBorder="1" applyAlignment="1" applyProtection="1">
      <alignment horizontal="center" vertical="center" wrapText="1"/>
      <protection locked="0"/>
    </xf>
    <xf numFmtId="0" fontId="29" fillId="0" borderId="16" xfId="0" applyFont="1" applyFill="1" applyBorder="1" applyAlignment="1" applyProtection="1">
      <alignment horizontal="center" vertical="center" wrapText="1"/>
      <protection locked="0"/>
    </xf>
    <xf numFmtId="0" fontId="29" fillId="0" borderId="12" xfId="0" applyFont="1" applyFill="1" applyBorder="1" applyAlignment="1" applyProtection="1">
      <alignment horizontal="center" vertical="center" wrapText="1"/>
      <protection locked="0"/>
    </xf>
    <xf numFmtId="0" fontId="29" fillId="0" borderId="13" xfId="0" applyFont="1" applyFill="1" applyBorder="1" applyAlignment="1" applyProtection="1">
      <alignment horizontal="center" vertical="center" wrapText="1"/>
      <protection locked="0"/>
    </xf>
    <xf numFmtId="0" fontId="29" fillId="0" borderId="14" xfId="0" applyFont="1" applyFill="1" applyBorder="1" applyAlignment="1" applyProtection="1">
      <alignment horizontal="center" vertical="center" wrapText="1"/>
      <protection locked="0"/>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9" fillId="0" borderId="2" xfId="0" applyFont="1" applyFill="1" applyBorder="1" applyAlignment="1">
      <alignment horizontal="left" vertical="center"/>
    </xf>
    <xf numFmtId="41" fontId="19" fillId="0" borderId="2" xfId="3" applyFont="1" applyFill="1" applyBorder="1" applyAlignment="1">
      <alignment horizontal="center" vertical="center" wrapText="1"/>
    </xf>
    <xf numFmtId="41" fontId="19" fillId="0" borderId="6" xfId="3" applyFont="1" applyFill="1" applyBorder="1" applyAlignment="1">
      <alignment horizontal="center"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31" fillId="0" borderId="10" xfId="0" applyFont="1" applyBorder="1" applyAlignment="1">
      <alignment horizontal="center" vertical="center" wrapText="1"/>
    </xf>
    <xf numFmtId="0" fontId="31" fillId="0" borderId="15" xfId="0" applyFont="1" applyBorder="1" applyAlignment="1">
      <alignment horizontal="center" vertical="center" wrapText="1"/>
    </xf>
    <xf numFmtId="0" fontId="17" fillId="0" borderId="0" xfId="0" applyFont="1" applyBorder="1" applyAlignment="1">
      <alignment horizontal="center" vertical="center"/>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8" fillId="0" borderId="2" xfId="0" applyFont="1" applyBorder="1" applyAlignment="1">
      <alignment horizontal="center" vertical="center" wrapText="1"/>
    </xf>
    <xf numFmtId="0" fontId="13" fillId="0" borderId="2" xfId="0" applyFont="1" applyBorder="1" applyAlignment="1">
      <alignment horizontal="left" vertical="center" wrapTex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8" fillId="0" borderId="2" xfId="0" applyNumberFormat="1" applyFont="1" applyFill="1" applyBorder="1" applyAlignment="1">
      <alignment horizontal="center" vertical="center" wrapText="1"/>
    </xf>
    <xf numFmtId="165" fontId="8" fillId="0" borderId="2" xfId="1" applyNumberFormat="1" applyFont="1" applyBorder="1" applyAlignment="1">
      <alignment horizontal="center" vertical="center" wrapText="1"/>
    </xf>
    <xf numFmtId="165" fontId="18" fillId="0" borderId="2" xfId="1" applyNumberFormat="1" applyFont="1" applyBorder="1" applyAlignment="1">
      <alignment horizontal="center" vertical="center" wrapText="1"/>
    </xf>
    <xf numFmtId="0" fontId="13" fillId="0" borderId="2" xfId="0" applyFont="1" applyFill="1" applyBorder="1" applyAlignment="1">
      <alignment horizontal="left" vertical="center" wrapText="1"/>
    </xf>
    <xf numFmtId="0" fontId="18" fillId="0" borderId="2" xfId="0" applyFont="1" applyBorder="1" applyAlignment="1">
      <alignment horizontal="left" vertical="center" wrapText="1"/>
    </xf>
    <xf numFmtId="0" fontId="10" fillId="0" borderId="6" xfId="1" applyNumberFormat="1" applyFont="1" applyBorder="1" applyAlignment="1">
      <alignment horizontal="justify" vertical="center"/>
    </xf>
    <xf numFmtId="0" fontId="10" fillId="0" borderId="7" xfId="1" applyNumberFormat="1" applyFont="1" applyBorder="1" applyAlignment="1">
      <alignment horizontal="justify" vertical="center"/>
    </xf>
    <xf numFmtId="0" fontId="10" fillId="0" borderId="8" xfId="1" applyNumberFormat="1" applyFont="1" applyBorder="1" applyAlignment="1">
      <alignment horizontal="justify" vertical="center"/>
    </xf>
    <xf numFmtId="0" fontId="13" fillId="0" borderId="2" xfId="1" applyNumberFormat="1" applyFont="1" applyBorder="1" applyAlignment="1">
      <alignment horizontal="left" vertical="center" wrapText="1"/>
    </xf>
    <xf numFmtId="0" fontId="30" fillId="5" borderId="2" xfId="0" applyFont="1" applyFill="1" applyBorder="1" applyAlignment="1" applyProtection="1">
      <alignment horizontal="left" vertical="center" wrapText="1"/>
    </xf>
    <xf numFmtId="165" fontId="10" fillId="0" borderId="3" xfId="1" applyNumberFormat="1" applyFont="1" applyBorder="1" applyAlignment="1" applyProtection="1">
      <alignment horizontal="center" vertical="center"/>
      <protection locked="0"/>
    </xf>
    <xf numFmtId="165" fontId="10" fillId="0" borderId="5" xfId="1" applyNumberFormat="1" applyFont="1" applyBorder="1" applyAlignment="1" applyProtection="1">
      <alignment horizontal="center" vertical="center"/>
      <protection locked="0"/>
    </xf>
    <xf numFmtId="0" fontId="11" fillId="0" borderId="3" xfId="0" applyNumberFormat="1"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0" borderId="6" xfId="0" applyNumberFormat="1" applyFont="1" applyBorder="1" applyAlignment="1">
      <alignment horizontal="left" vertical="center" wrapText="1"/>
    </xf>
    <xf numFmtId="0" fontId="10" fillId="0" borderId="7" xfId="0" applyNumberFormat="1" applyFont="1" applyBorder="1" applyAlignment="1">
      <alignment horizontal="left" vertical="center" wrapText="1"/>
    </xf>
    <xf numFmtId="0" fontId="10" fillId="0" borderId="8" xfId="0" applyNumberFormat="1" applyFont="1" applyBorder="1" applyAlignment="1">
      <alignment horizontal="left" vertical="center" wrapText="1"/>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165" fontId="13" fillId="0" borderId="6" xfId="1" applyNumberFormat="1" applyFont="1" applyBorder="1" applyAlignment="1">
      <alignment horizontal="left" vertical="center"/>
    </xf>
    <xf numFmtId="165" fontId="13" fillId="0" borderId="8" xfId="1" applyNumberFormat="1" applyFont="1" applyBorder="1" applyAlignment="1">
      <alignment horizontal="lef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2" xfId="0" applyNumberFormat="1" applyFont="1" applyFill="1" applyBorder="1" applyAlignment="1">
      <alignment horizontal="center" vertical="center" wrapText="1"/>
    </xf>
    <xf numFmtId="17" fontId="10" fillId="0" borderId="3" xfId="0" applyNumberFormat="1" applyFont="1" applyBorder="1" applyAlignment="1" applyProtection="1">
      <alignment horizontal="center" vertical="center"/>
      <protection locked="0"/>
    </xf>
    <xf numFmtId="17" fontId="10" fillId="0" borderId="5" xfId="0" applyNumberFormat="1" applyFont="1" applyBorder="1" applyAlignment="1" applyProtection="1">
      <alignment horizontal="center" vertical="center"/>
      <protection locked="0"/>
    </xf>
    <xf numFmtId="0" fontId="30" fillId="0" borderId="1" xfId="0" applyFont="1" applyBorder="1" applyAlignment="1">
      <alignment horizontal="center" vertical="center"/>
    </xf>
  </cellXfs>
  <cellStyles count="4">
    <cellStyle name="Millares [0]" xfId="3" builtinId="6"/>
    <cellStyle name="Moneda" xfId="1" builtinId="4"/>
    <cellStyle name="Moneda [0]" xfId="2" builtinId="7"/>
    <cellStyle name="Normal" xfId="0" builtinId="0"/>
  </cellStyles>
  <dxfs count="39">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color rgb="FFFEF8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114303</xdr:rowOff>
    </xdr:from>
    <xdr:to>
      <xdr:col>2</xdr:col>
      <xdr:colOff>455850</xdr:colOff>
      <xdr:row>3</xdr:row>
      <xdr:rowOff>110754</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71453"/>
          <a:ext cx="1656000" cy="5298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276225</xdr:colOff>
      <xdr:row>1</xdr:row>
      <xdr:rowOff>38098</xdr:rowOff>
    </xdr:from>
    <xdr:to>
      <xdr:col>2</xdr:col>
      <xdr:colOff>533175</xdr:colOff>
      <xdr:row>3</xdr:row>
      <xdr:rowOff>194925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95248"/>
          <a:ext cx="1800000" cy="5759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114300</xdr:colOff>
      <xdr:row>0</xdr:row>
      <xdr:rowOff>38100</xdr:rowOff>
    </xdr:from>
    <xdr:to>
      <xdr:col>1</xdr:col>
      <xdr:colOff>1095150</xdr:colOff>
      <xdr:row>2</xdr:row>
      <xdr:rowOff>194927</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38100"/>
          <a:ext cx="1800000" cy="5759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104776</xdr:rowOff>
    </xdr:from>
    <xdr:to>
      <xdr:col>1</xdr:col>
      <xdr:colOff>1051725</xdr:colOff>
      <xdr:row>2</xdr:row>
      <xdr:rowOff>133790</xdr:rowOff>
    </xdr:to>
    <xdr:pic>
      <xdr:nvPicPr>
        <xdr:cNvPr id="2" name="1 Imagen">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04776"/>
          <a:ext cx="1728000" cy="55288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47623</xdr:rowOff>
    </xdr:from>
    <xdr:to>
      <xdr:col>0</xdr:col>
      <xdr:colOff>1786125</xdr:colOff>
      <xdr:row>2</xdr:row>
      <xdr:rowOff>161921</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47623"/>
          <a:ext cx="1548000" cy="4952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abSelected="1" topLeftCell="A16" zoomScaleNormal="100" workbookViewId="0">
      <selection activeCell="B5" sqref="B5"/>
    </sheetView>
  </sheetViews>
  <sheetFormatPr baseColWidth="10" defaultColWidth="0" defaultRowHeight="15" zeroHeight="1" x14ac:dyDescent="0.25"/>
  <cols>
    <col min="1" max="1" width="1.140625" customWidth="1"/>
    <col min="2" max="2" width="170" style="15" customWidth="1"/>
    <col min="3" max="3" width="1.42578125" customWidth="1"/>
    <col min="4" max="16384" width="11.42578125" hidden="1"/>
  </cols>
  <sheetData>
    <row r="1" spans="2:2" ht="5.0999999999999996" customHeight="1" x14ac:dyDescent="0.25"/>
    <row r="2" spans="2:2" s="18" customFormat="1" x14ac:dyDescent="0.25">
      <c r="B2" s="17" t="s">
        <v>184</v>
      </c>
    </row>
    <row r="3" spans="2:2" s="18" customFormat="1" ht="5.0999999999999996" customHeight="1" x14ac:dyDescent="0.25">
      <c r="B3" s="20"/>
    </row>
    <row r="4" spans="2:2" s="18" customFormat="1" x14ac:dyDescent="0.25">
      <c r="B4" s="29" t="s">
        <v>185</v>
      </c>
    </row>
    <row r="5" spans="2:2" s="18" customFormat="1" ht="48" x14ac:dyDescent="0.25">
      <c r="B5" s="30" t="s">
        <v>244</v>
      </c>
    </row>
    <row r="6" spans="2:2" s="18" customFormat="1" ht="5.0999999999999996" customHeight="1" x14ac:dyDescent="0.25">
      <c r="B6" s="21" t="s">
        <v>157</v>
      </c>
    </row>
    <row r="7" spans="2:2" s="18" customFormat="1" x14ac:dyDescent="0.25">
      <c r="B7" s="29" t="s">
        <v>158</v>
      </c>
    </row>
    <row r="8" spans="2:2" s="18" customFormat="1" ht="24.75" x14ac:dyDescent="0.25">
      <c r="B8" s="31" t="s">
        <v>168</v>
      </c>
    </row>
    <row r="9" spans="2:2" s="18" customFormat="1" ht="5.0999999999999996" customHeight="1" x14ac:dyDescent="0.25">
      <c r="B9" s="21"/>
    </row>
    <row r="10" spans="2:2" x14ac:dyDescent="0.25">
      <c r="B10" s="19" t="s">
        <v>191</v>
      </c>
    </row>
    <row r="11" spans="2:2" ht="5.0999999999999996" customHeight="1" x14ac:dyDescent="0.25">
      <c r="B11" s="22"/>
    </row>
    <row r="12" spans="2:2" x14ac:dyDescent="0.25">
      <c r="B12" s="39" t="s">
        <v>173</v>
      </c>
    </row>
    <row r="13" spans="2:2" x14ac:dyDescent="0.25">
      <c r="B13" s="23" t="s">
        <v>172</v>
      </c>
    </row>
    <row r="14" spans="2:2" x14ac:dyDescent="0.25">
      <c r="B14" s="23" t="s">
        <v>169</v>
      </c>
    </row>
    <row r="15" spans="2:2" x14ac:dyDescent="0.25">
      <c r="B15" s="23" t="s">
        <v>170</v>
      </c>
    </row>
    <row r="16" spans="2:2" x14ac:dyDescent="0.25">
      <c r="B16" s="28" t="s">
        <v>171</v>
      </c>
    </row>
    <row r="17" spans="2:2" ht="5.0999999999999996" customHeight="1" x14ac:dyDescent="0.25">
      <c r="B17" s="22"/>
    </row>
    <row r="18" spans="2:2" x14ac:dyDescent="0.25">
      <c r="B18" s="39" t="s">
        <v>174</v>
      </c>
    </row>
    <row r="19" spans="2:2" x14ac:dyDescent="0.25">
      <c r="B19" s="32" t="s">
        <v>156</v>
      </c>
    </row>
    <row r="20" spans="2:2" ht="48.75" x14ac:dyDescent="0.25">
      <c r="B20" s="31" t="s">
        <v>195</v>
      </c>
    </row>
    <row r="21" spans="2:2" ht="5.0999999999999996" customHeight="1" x14ac:dyDescent="0.25">
      <c r="B21" s="24"/>
    </row>
    <row r="22" spans="2:2" x14ac:dyDescent="0.25">
      <c r="B22" s="33" t="s">
        <v>159</v>
      </c>
    </row>
    <row r="23" spans="2:2" ht="24" x14ac:dyDescent="0.25">
      <c r="B23" s="34" t="s">
        <v>160</v>
      </c>
    </row>
    <row r="24" spans="2:2" ht="24.75" x14ac:dyDescent="0.25">
      <c r="B24" s="40" t="s">
        <v>186</v>
      </c>
    </row>
    <row r="25" spans="2:2" ht="5.0999999999999996" customHeight="1" x14ac:dyDescent="0.25">
      <c r="B25" s="26"/>
    </row>
    <row r="26" spans="2:2" x14ac:dyDescent="0.25">
      <c r="B26" s="41" t="s">
        <v>17</v>
      </c>
    </row>
    <row r="27" spans="2:2" ht="24.75" x14ac:dyDescent="0.25">
      <c r="B27" s="35" t="s">
        <v>175</v>
      </c>
    </row>
    <row r="28" spans="2:2" x14ac:dyDescent="0.25">
      <c r="B28" s="35" t="s">
        <v>176</v>
      </c>
    </row>
    <row r="29" spans="2:2" x14ac:dyDescent="0.25">
      <c r="B29" s="35" t="s">
        <v>177</v>
      </c>
    </row>
    <row r="30" spans="2:2" x14ac:dyDescent="0.25">
      <c r="B30" s="35" t="s">
        <v>178</v>
      </c>
    </row>
    <row r="31" spans="2:2" x14ac:dyDescent="0.25">
      <c r="B31" s="35" t="s">
        <v>179</v>
      </c>
    </row>
    <row r="32" spans="2:2" ht="5.0999999999999996" customHeight="1" x14ac:dyDescent="0.25">
      <c r="B32" s="35"/>
    </row>
    <row r="33" spans="2:2" x14ac:dyDescent="0.25">
      <c r="B33" s="44" t="s">
        <v>354</v>
      </c>
    </row>
    <row r="34" spans="2:2" ht="68.45" customHeight="1" x14ac:dyDescent="0.25">
      <c r="B34" s="31" t="s">
        <v>356</v>
      </c>
    </row>
    <row r="35" spans="2:2" ht="5.0999999999999996" customHeight="1" x14ac:dyDescent="0.25">
      <c r="B35" s="24"/>
    </row>
    <row r="36" spans="2:2" x14ac:dyDescent="0.25">
      <c r="B36" s="43" t="s">
        <v>357</v>
      </c>
    </row>
    <row r="37" spans="2:2" ht="24.75" x14ac:dyDescent="0.25">
      <c r="B37" s="35" t="s">
        <v>180</v>
      </c>
    </row>
    <row r="38" spans="2:2" x14ac:dyDescent="0.25">
      <c r="B38" s="35" t="s">
        <v>181</v>
      </c>
    </row>
    <row r="39" spans="2:2" x14ac:dyDescent="0.25">
      <c r="B39" s="35" t="s">
        <v>182</v>
      </c>
    </row>
    <row r="40" spans="2:2" x14ac:dyDescent="0.25">
      <c r="B40" s="35" t="s">
        <v>183</v>
      </c>
    </row>
    <row r="41" spans="2:2" x14ac:dyDescent="0.25">
      <c r="B41" s="35" t="s">
        <v>166</v>
      </c>
    </row>
    <row r="42" spans="2:2" ht="5.0999999999999996" customHeight="1" x14ac:dyDescent="0.25">
      <c r="B42" s="35"/>
    </row>
    <row r="43" spans="2:2" x14ac:dyDescent="0.25">
      <c r="B43" s="36" t="s">
        <v>161</v>
      </c>
    </row>
    <row r="44" spans="2:2" x14ac:dyDescent="0.25">
      <c r="B44" s="34" t="s">
        <v>162</v>
      </c>
    </row>
    <row r="45" spans="2:2" ht="5.0999999999999996" customHeight="1" x14ac:dyDescent="0.25">
      <c r="B45" s="35"/>
    </row>
    <row r="46" spans="2:2" ht="36.75" x14ac:dyDescent="0.25">
      <c r="B46" s="42" t="s">
        <v>187</v>
      </c>
    </row>
    <row r="47" spans="2:2" x14ac:dyDescent="0.25">
      <c r="B47" s="40" t="s">
        <v>196</v>
      </c>
    </row>
    <row r="48" spans="2:2" x14ac:dyDescent="0.25">
      <c r="B48" s="25"/>
    </row>
    <row r="49" spans="2:2" x14ac:dyDescent="0.25">
      <c r="B49" s="37" t="s">
        <v>192</v>
      </c>
    </row>
    <row r="50" spans="2:2" ht="5.0999999999999996" customHeight="1" x14ac:dyDescent="0.25">
      <c r="B50" s="24"/>
    </row>
    <row r="51" spans="2:2" ht="36.75" x14ac:dyDescent="0.25">
      <c r="B51" s="135" t="s">
        <v>359</v>
      </c>
    </row>
    <row r="52" spans="2:2" x14ac:dyDescent="0.25">
      <c r="B52" s="136" t="s">
        <v>360</v>
      </c>
    </row>
    <row r="53" spans="2:2" ht="24.75" x14ac:dyDescent="0.25">
      <c r="B53" s="23" t="s">
        <v>358</v>
      </c>
    </row>
    <row r="54" spans="2:2" x14ac:dyDescent="0.25">
      <c r="B54" s="23" t="s">
        <v>188</v>
      </c>
    </row>
    <row r="55" spans="2:2" x14ac:dyDescent="0.25">
      <c r="B55" s="23" t="s">
        <v>189</v>
      </c>
    </row>
    <row r="56" spans="2:2" x14ac:dyDescent="0.25">
      <c r="B56" s="38" t="s">
        <v>190</v>
      </c>
    </row>
    <row r="57" spans="2:2" ht="24.75" x14ac:dyDescent="0.25">
      <c r="B57" s="28" t="s">
        <v>362</v>
      </c>
    </row>
    <row r="58" spans="2:2" ht="5.0999999999999996" customHeight="1" x14ac:dyDescent="0.25">
      <c r="B58" s="25"/>
    </row>
    <row r="59" spans="2:2" x14ac:dyDescent="0.25">
      <c r="B59" s="45" t="s">
        <v>193</v>
      </c>
    </row>
    <row r="60" spans="2:2" ht="5.0999999999999996" customHeight="1" x14ac:dyDescent="0.25">
      <c r="B60" s="24"/>
    </row>
    <row r="61" spans="2:2" ht="36" x14ac:dyDescent="0.25">
      <c r="B61" s="27" t="s">
        <v>197</v>
      </c>
    </row>
    <row r="62" spans="2:2" ht="5.0999999999999996" customHeight="1" x14ac:dyDescent="0.25">
      <c r="B62" s="25"/>
    </row>
    <row r="63" spans="2:2" x14ac:dyDescent="0.25">
      <c r="B63" s="45" t="s">
        <v>194</v>
      </c>
    </row>
    <row r="64" spans="2:2" ht="5.0999999999999996" customHeight="1" x14ac:dyDescent="0.25">
      <c r="B64" s="46"/>
    </row>
    <row r="65" spans="2:2" ht="36.75" x14ac:dyDescent="0.25">
      <c r="B65" s="23" t="s">
        <v>163</v>
      </c>
    </row>
    <row r="66" spans="2:2" ht="24.75" x14ac:dyDescent="0.25">
      <c r="B66" s="28" t="s">
        <v>167</v>
      </c>
    </row>
    <row r="67" spans="2:2" ht="5.0999999999999996" customHeight="1" x14ac:dyDescent="0.25">
      <c r="B67" s="25"/>
    </row>
    <row r="68" spans="2:2" x14ac:dyDescent="0.25">
      <c r="B68" s="37" t="s">
        <v>347</v>
      </c>
    </row>
    <row r="69" spans="2:2" ht="5.0999999999999996" customHeight="1" x14ac:dyDescent="0.25">
      <c r="B69" s="46"/>
    </row>
    <row r="70" spans="2:2" ht="60.75" x14ac:dyDescent="0.25">
      <c r="B70" s="28" t="s">
        <v>349</v>
      </c>
    </row>
    <row r="71" spans="2:2" ht="5.0999999999999996" customHeight="1" x14ac:dyDescent="0.25">
      <c r="B71" s="25"/>
    </row>
    <row r="72" spans="2:2" x14ac:dyDescent="0.25">
      <c r="B72" s="43" t="s">
        <v>164</v>
      </c>
    </row>
    <row r="73" spans="2:2" ht="5.0999999999999996" customHeight="1" x14ac:dyDescent="0.25">
      <c r="B73" s="23"/>
    </row>
    <row r="74" spans="2:2" ht="24.75" x14ac:dyDescent="0.25">
      <c r="B74" s="47" t="s">
        <v>165</v>
      </c>
    </row>
    <row r="75" spans="2:2" ht="5.25" customHeight="1" x14ac:dyDescent="0.25">
      <c r="B75" s="16"/>
    </row>
    <row r="76" spans="2:2" hidden="1" x14ac:dyDescent="0.25">
      <c r="B76" s="16"/>
    </row>
    <row r="77" spans="2:2" hidden="1" x14ac:dyDescent="0.25">
      <c r="B77" s="16"/>
    </row>
    <row r="78" spans="2:2" hidden="1" x14ac:dyDescent="0.25">
      <c r="B78" s="16"/>
    </row>
    <row r="79" spans="2:2" hidden="1" x14ac:dyDescent="0.25">
      <c r="B79" s="16"/>
    </row>
    <row r="80" spans="2:2" hidden="1" x14ac:dyDescent="0.25">
      <c r="B80" s="16"/>
    </row>
    <row r="81" spans="2:2" hidden="1" x14ac:dyDescent="0.25">
      <c r="B81" s="16"/>
    </row>
    <row r="82" spans="2:2" hidden="1" x14ac:dyDescent="0.25">
      <c r="B82" s="16"/>
    </row>
    <row r="83" spans="2:2" hidden="1" x14ac:dyDescent="0.25">
      <c r="B83" s="16"/>
    </row>
    <row r="84" spans="2:2" hidden="1" x14ac:dyDescent="0.25">
      <c r="B84" s="16"/>
    </row>
    <row r="85" spans="2:2" hidden="1" x14ac:dyDescent="0.25">
      <c r="B85" s="16"/>
    </row>
    <row r="86" spans="2:2" hidden="1" x14ac:dyDescent="0.25">
      <c r="B86" s="16"/>
    </row>
    <row r="87" spans="2:2" hidden="1" x14ac:dyDescent="0.25">
      <c r="B87" s="16"/>
    </row>
    <row r="88" spans="2:2" hidden="1" x14ac:dyDescent="0.25">
      <c r="B88" s="16"/>
    </row>
    <row r="89" spans="2:2" hidden="1" x14ac:dyDescent="0.25">
      <c r="B89" s="16"/>
    </row>
    <row r="90" spans="2:2" x14ac:dyDescent="0.25"/>
    <row r="91" spans="2:2" x14ac:dyDescent="0.25"/>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view="pageBreakPreview" zoomScale="120" zoomScaleNormal="100" zoomScaleSheetLayoutView="120" workbookViewId="0">
      <selection activeCell="A17" sqref="A17:C17"/>
    </sheetView>
  </sheetViews>
  <sheetFormatPr baseColWidth="10" defaultColWidth="11.42578125" defaultRowHeight="12.75" x14ac:dyDescent="0.25"/>
  <cols>
    <col min="1" max="1" width="2.28515625" style="49" customWidth="1"/>
    <col min="2" max="3" width="41.42578125" style="49" customWidth="1"/>
    <col min="4" max="4" width="2.140625" style="49" customWidth="1"/>
    <col min="5" max="5" width="23.85546875" style="49" customWidth="1"/>
    <col min="6" max="16384" width="11.42578125" style="49"/>
  </cols>
  <sheetData>
    <row r="1" spans="1:3" x14ac:dyDescent="0.25">
      <c r="A1" s="161" t="str">
        <f>IF('S1. Inf. General '!C8="","Villavicencio, ",CONCATENATE("Villavicencio, ",TEXT('S1. Inf. General '!C8,"dd-mm-yyyy")))</f>
        <v xml:space="preserve">Villavicencio, </v>
      </c>
      <c r="B1" s="161"/>
      <c r="C1" s="161"/>
    </row>
    <row r="2" spans="1:3" x14ac:dyDescent="0.25">
      <c r="A2" s="161"/>
      <c r="B2" s="161"/>
      <c r="C2" s="161"/>
    </row>
    <row r="3" spans="1:3" x14ac:dyDescent="0.25">
      <c r="A3" s="161"/>
      <c r="B3" s="161"/>
      <c r="C3" s="161"/>
    </row>
    <row r="4" spans="1:3" x14ac:dyDescent="0.25">
      <c r="A4" s="161" t="s">
        <v>451</v>
      </c>
      <c r="B4" s="161"/>
      <c r="C4" s="161"/>
    </row>
    <row r="5" spans="1:3" x14ac:dyDescent="0.25">
      <c r="A5" s="163" t="s">
        <v>452</v>
      </c>
      <c r="B5" s="163"/>
      <c r="C5" s="163"/>
    </row>
    <row r="6" spans="1:3" x14ac:dyDescent="0.25">
      <c r="A6" s="161" t="s">
        <v>228</v>
      </c>
      <c r="B6" s="161"/>
      <c r="C6" s="161"/>
    </row>
    <row r="7" spans="1:3" x14ac:dyDescent="0.25">
      <c r="A7" s="161" t="s">
        <v>229</v>
      </c>
      <c r="B7" s="161"/>
      <c r="C7" s="161"/>
    </row>
    <row r="8" spans="1:3" x14ac:dyDescent="0.25">
      <c r="A8" s="161" t="s">
        <v>230</v>
      </c>
      <c r="B8" s="161"/>
      <c r="C8" s="161"/>
    </row>
    <row r="9" spans="1:3" x14ac:dyDescent="0.25">
      <c r="A9" s="161"/>
      <c r="B9" s="161"/>
      <c r="C9" s="161"/>
    </row>
    <row r="10" spans="1:3" x14ac:dyDescent="0.25">
      <c r="A10" s="161"/>
      <c r="B10" s="161"/>
      <c r="C10" s="161"/>
    </row>
    <row r="11" spans="1:3" x14ac:dyDescent="0.25">
      <c r="A11" s="161" t="str">
        <f>CONCATENATE("Asunto: Entrega informe de supervisión – Reporte Gesproy Mes ",'S1. Inf. General '!G8)</f>
        <v xml:space="preserve">Asunto: Entrega informe de supervisión – Reporte Gesproy Mes </v>
      </c>
      <c r="B11" s="161"/>
      <c r="C11" s="161"/>
    </row>
    <row r="12" spans="1:3" x14ac:dyDescent="0.25">
      <c r="A12" s="161"/>
      <c r="B12" s="161"/>
      <c r="C12" s="161"/>
    </row>
    <row r="13" spans="1:3" x14ac:dyDescent="0.25">
      <c r="A13" s="161" t="s">
        <v>232</v>
      </c>
      <c r="B13" s="161"/>
      <c r="C13" s="161"/>
    </row>
    <row r="14" spans="1:3" x14ac:dyDescent="0.25">
      <c r="A14" s="161"/>
      <c r="B14" s="161"/>
      <c r="C14" s="161"/>
    </row>
    <row r="15" spans="1:3" ht="75.599999999999994" customHeight="1" x14ac:dyDescent="0.25">
      <c r="A15" s="162" t="str">
        <f>CONCATENATE(Listas!H3,'S1. Inf. General '!C10,Listas!H4, Listas!H5)</f>
        <v>En mi calidad de supervisor/interventor del proyecto  identificado con BPIN  me permito remitir el informe de supervisión correspondiente al mes de . De igual manera comunico que la información técnica y financiera se registró en el aplicativo GESPROY, la cual corresponde a la totalidad de actividades desarrolladas en el periodo a reportar y cuenta con los soportes documentales que la acreditan, los cuales se anexan al presente informe.</v>
      </c>
      <c r="B15" s="162"/>
      <c r="C15" s="162"/>
    </row>
    <row r="16" spans="1:3" x14ac:dyDescent="0.25">
      <c r="A16" s="161"/>
      <c r="B16" s="161"/>
      <c r="C16" s="161"/>
    </row>
    <row r="17" spans="1:3" ht="24.75" customHeight="1" x14ac:dyDescent="0.25">
      <c r="A17" s="162" t="s">
        <v>233</v>
      </c>
      <c r="B17" s="162"/>
      <c r="C17" s="162"/>
    </row>
    <row r="18" spans="1:3" ht="6" customHeight="1" x14ac:dyDescent="0.25">
      <c r="A18" s="161"/>
      <c r="B18" s="161"/>
      <c r="C18" s="161"/>
    </row>
    <row r="19" spans="1:3" x14ac:dyDescent="0.25">
      <c r="A19" s="161" t="s">
        <v>234</v>
      </c>
      <c r="B19" s="161"/>
    </row>
    <row r="20" spans="1:3" x14ac:dyDescent="0.25">
      <c r="A20" s="109"/>
      <c r="B20" s="109"/>
    </row>
    <row r="21" spans="1:3" x14ac:dyDescent="0.25">
      <c r="A21" s="109"/>
      <c r="B21" s="109"/>
    </row>
    <row r="22" spans="1:3" x14ac:dyDescent="0.25">
      <c r="A22" s="166"/>
      <c r="B22" s="166"/>
    </row>
    <row r="23" spans="1:3" x14ac:dyDescent="0.25">
      <c r="A23" s="161" t="s">
        <v>161</v>
      </c>
      <c r="B23" s="161"/>
    </row>
    <row r="24" spans="1:3" x14ac:dyDescent="0.25">
      <c r="A24" s="163" t="str">
        <f>'S1. Inf. General '!D58</f>
        <v xml:space="preserve">Nombre </v>
      </c>
      <c r="B24" s="163"/>
      <c r="C24" s="163"/>
    </row>
    <row r="25" spans="1:3" x14ac:dyDescent="0.25">
      <c r="A25" s="161" t="str">
        <f>'S1. Inf. General '!D59</f>
        <v xml:space="preserve">Supervisor o Interventor proyecto BPIN </v>
      </c>
      <c r="B25" s="161"/>
      <c r="C25" s="161"/>
    </row>
    <row r="26" spans="1:3" x14ac:dyDescent="0.25">
      <c r="A26" s="108"/>
      <c r="B26" s="108"/>
    </row>
    <row r="27" spans="1:3" ht="24.75" customHeight="1" x14ac:dyDescent="0.25">
      <c r="A27" s="165" t="s">
        <v>235</v>
      </c>
      <c r="B27" s="165"/>
    </row>
    <row r="28" spans="1:3" x14ac:dyDescent="0.25">
      <c r="A28" s="49" t="s">
        <v>236</v>
      </c>
      <c r="B28" s="164"/>
      <c r="C28" s="164"/>
    </row>
    <row r="29" spans="1:3" x14ac:dyDescent="0.25">
      <c r="A29" s="49" t="str">
        <f>IF(B29="","","-")</f>
        <v/>
      </c>
      <c r="B29" s="164"/>
      <c r="C29" s="164"/>
    </row>
    <row r="30" spans="1:3" x14ac:dyDescent="0.25">
      <c r="A30" s="49" t="str">
        <f t="shared" ref="A30:A49" si="0">IF(B30="","","-")</f>
        <v/>
      </c>
      <c r="B30" s="164"/>
      <c r="C30" s="164"/>
    </row>
    <row r="31" spans="1:3" x14ac:dyDescent="0.25">
      <c r="A31" s="49" t="str">
        <f t="shared" si="0"/>
        <v/>
      </c>
      <c r="B31" s="164"/>
      <c r="C31" s="164"/>
    </row>
    <row r="32" spans="1:3" x14ac:dyDescent="0.25">
      <c r="A32" s="49" t="str">
        <f t="shared" si="0"/>
        <v/>
      </c>
      <c r="B32" s="164"/>
      <c r="C32" s="164"/>
    </row>
    <row r="33" spans="1:3" x14ac:dyDescent="0.25">
      <c r="A33" s="49" t="str">
        <f t="shared" si="0"/>
        <v/>
      </c>
      <c r="B33" s="164"/>
      <c r="C33" s="164"/>
    </row>
    <row r="34" spans="1:3" x14ac:dyDescent="0.25">
      <c r="A34" s="49" t="str">
        <f t="shared" si="0"/>
        <v/>
      </c>
      <c r="B34" s="164"/>
      <c r="C34" s="164"/>
    </row>
    <row r="35" spans="1:3" x14ac:dyDescent="0.25">
      <c r="A35" s="49" t="str">
        <f t="shared" si="0"/>
        <v/>
      </c>
      <c r="B35" s="164"/>
      <c r="C35" s="164"/>
    </row>
    <row r="36" spans="1:3" x14ac:dyDescent="0.25">
      <c r="A36" s="49" t="str">
        <f t="shared" si="0"/>
        <v/>
      </c>
      <c r="B36" s="164"/>
      <c r="C36" s="164"/>
    </row>
    <row r="37" spans="1:3" x14ac:dyDescent="0.25">
      <c r="A37" s="49" t="str">
        <f t="shared" si="0"/>
        <v/>
      </c>
      <c r="B37" s="164"/>
      <c r="C37" s="164"/>
    </row>
    <row r="38" spans="1:3" x14ac:dyDescent="0.25">
      <c r="A38" s="49" t="str">
        <f t="shared" si="0"/>
        <v/>
      </c>
      <c r="B38" s="164"/>
      <c r="C38" s="164"/>
    </row>
    <row r="39" spans="1:3" x14ac:dyDescent="0.25">
      <c r="A39" s="49" t="str">
        <f t="shared" si="0"/>
        <v/>
      </c>
      <c r="B39" s="164"/>
      <c r="C39" s="164"/>
    </row>
    <row r="40" spans="1:3" x14ac:dyDescent="0.25">
      <c r="A40" s="49" t="str">
        <f t="shared" si="0"/>
        <v/>
      </c>
      <c r="B40" s="164"/>
      <c r="C40" s="164"/>
    </row>
    <row r="41" spans="1:3" x14ac:dyDescent="0.25">
      <c r="A41" s="49" t="str">
        <f t="shared" si="0"/>
        <v/>
      </c>
      <c r="B41" s="164"/>
      <c r="C41" s="164"/>
    </row>
    <row r="42" spans="1:3" x14ac:dyDescent="0.25">
      <c r="A42" s="49" t="str">
        <f t="shared" si="0"/>
        <v/>
      </c>
      <c r="B42" s="164"/>
      <c r="C42" s="164"/>
    </row>
    <row r="43" spans="1:3" x14ac:dyDescent="0.25">
      <c r="A43" s="49" t="str">
        <f t="shared" si="0"/>
        <v/>
      </c>
      <c r="B43" s="164"/>
      <c r="C43" s="164"/>
    </row>
    <row r="44" spans="1:3" x14ac:dyDescent="0.25">
      <c r="A44" s="49" t="str">
        <f t="shared" si="0"/>
        <v/>
      </c>
      <c r="B44" s="164"/>
      <c r="C44" s="164"/>
    </row>
    <row r="45" spans="1:3" x14ac:dyDescent="0.25">
      <c r="A45" s="49" t="str">
        <f t="shared" si="0"/>
        <v/>
      </c>
      <c r="B45" s="164"/>
      <c r="C45" s="164"/>
    </row>
    <row r="46" spans="1:3" x14ac:dyDescent="0.25">
      <c r="A46" s="49" t="str">
        <f t="shared" si="0"/>
        <v/>
      </c>
      <c r="B46" s="164"/>
      <c r="C46" s="164"/>
    </row>
    <row r="47" spans="1:3" x14ac:dyDescent="0.25">
      <c r="A47" s="49" t="str">
        <f t="shared" si="0"/>
        <v/>
      </c>
      <c r="B47" s="164"/>
      <c r="C47" s="164"/>
    </row>
    <row r="48" spans="1:3" x14ac:dyDescent="0.25">
      <c r="A48" s="49" t="str">
        <f t="shared" si="0"/>
        <v/>
      </c>
      <c r="B48" s="164"/>
      <c r="C48" s="164"/>
    </row>
    <row r="49" spans="1:3" x14ac:dyDescent="0.25">
      <c r="A49" s="49" t="str">
        <f t="shared" si="0"/>
        <v/>
      </c>
      <c r="B49" s="164"/>
      <c r="C49" s="164"/>
    </row>
    <row r="50" spans="1:3" x14ac:dyDescent="0.25">
      <c r="A50" s="108"/>
      <c r="B50" s="108"/>
    </row>
    <row r="51" spans="1:3" x14ac:dyDescent="0.25">
      <c r="A51" s="108"/>
      <c r="B51" s="108"/>
    </row>
    <row r="52" spans="1:3" x14ac:dyDescent="0.25">
      <c r="A52" s="108"/>
      <c r="B52" s="108"/>
    </row>
    <row r="53" spans="1:3" x14ac:dyDescent="0.25">
      <c r="A53" s="108"/>
      <c r="B53" s="108"/>
    </row>
    <row r="54" spans="1:3" x14ac:dyDescent="0.25">
      <c r="A54" s="108"/>
      <c r="B54" s="108"/>
    </row>
    <row r="55" spans="1:3" x14ac:dyDescent="0.25">
      <c r="A55" s="108"/>
      <c r="B55" s="108"/>
    </row>
    <row r="56" spans="1:3" x14ac:dyDescent="0.25">
      <c r="A56" s="108"/>
      <c r="B56" s="108"/>
    </row>
    <row r="57" spans="1:3" x14ac:dyDescent="0.25">
      <c r="A57" s="108"/>
      <c r="B57" s="108"/>
    </row>
    <row r="58" spans="1:3" x14ac:dyDescent="0.25">
      <c r="A58" s="108"/>
      <c r="B58" s="108"/>
    </row>
    <row r="59" spans="1:3" x14ac:dyDescent="0.25">
      <c r="A59" s="108"/>
      <c r="B59" s="108"/>
    </row>
    <row r="60" spans="1:3" x14ac:dyDescent="0.25">
      <c r="A60" s="108"/>
      <c r="B60" s="108"/>
    </row>
    <row r="61" spans="1:3" x14ac:dyDescent="0.25">
      <c r="A61" s="108"/>
      <c r="B61" s="108"/>
    </row>
    <row r="62" spans="1:3" x14ac:dyDescent="0.25">
      <c r="A62" s="108"/>
      <c r="B62" s="108"/>
    </row>
    <row r="63" spans="1:3" x14ac:dyDescent="0.25">
      <c r="A63" s="108"/>
      <c r="B63" s="108"/>
    </row>
    <row r="64" spans="1:3" x14ac:dyDescent="0.25">
      <c r="A64" s="108"/>
      <c r="B64" s="108"/>
    </row>
    <row r="65" spans="1:2" x14ac:dyDescent="0.25">
      <c r="A65" s="108"/>
      <c r="B65" s="108"/>
    </row>
    <row r="66" spans="1:2" x14ac:dyDescent="0.25">
      <c r="A66" s="108"/>
      <c r="B66" s="108"/>
    </row>
    <row r="67" spans="1:2" x14ac:dyDescent="0.25">
      <c r="A67" s="108"/>
      <c r="B67" s="108"/>
    </row>
  </sheetData>
  <sheetProtection algorithmName="SHA-512" hashValue="f7CaOe9AxXoIOFSt/8ngflJa7yKYs44Z23F1xoF8FHr9PX8SgimdZTRN5h/2nqer3G6PUAq87Gz79mBuf2MKDg==" saltValue="8m3LY9afv8VBmNLqudth2A==" spinCount="100000" sheet="1" scenarios="1"/>
  <mergeCells count="46">
    <mergeCell ref="B49:C49"/>
    <mergeCell ref="A22:B22"/>
    <mergeCell ref="A19:B19"/>
    <mergeCell ref="B35:C35"/>
    <mergeCell ref="B36:C36"/>
    <mergeCell ref="B37:C37"/>
    <mergeCell ref="B43:C43"/>
    <mergeCell ref="B44:C44"/>
    <mergeCell ref="B40:C40"/>
    <mergeCell ref="B41:C41"/>
    <mergeCell ref="B42:C42"/>
    <mergeCell ref="B45:C45"/>
    <mergeCell ref="B46:C46"/>
    <mergeCell ref="B47:C47"/>
    <mergeCell ref="A24:C24"/>
    <mergeCell ref="A25:C25"/>
    <mergeCell ref="A23:B23"/>
    <mergeCell ref="A27:B27"/>
    <mergeCell ref="B28:C28"/>
    <mergeCell ref="B29:C29"/>
    <mergeCell ref="B30:C30"/>
    <mergeCell ref="B31:C31"/>
    <mergeCell ref="B32:C32"/>
    <mergeCell ref="B48:C48"/>
    <mergeCell ref="B33:C33"/>
    <mergeCell ref="B34:C34"/>
    <mergeCell ref="B38:C38"/>
    <mergeCell ref="B39:C39"/>
    <mergeCell ref="A18:C18"/>
    <mergeCell ref="A2:C2"/>
    <mergeCell ref="A3:C3"/>
    <mergeCell ref="A17:C17"/>
    <mergeCell ref="A16:C16"/>
    <mergeCell ref="A11:C11"/>
    <mergeCell ref="A12:C12"/>
    <mergeCell ref="A13:C13"/>
    <mergeCell ref="A14:C14"/>
    <mergeCell ref="A1:C1"/>
    <mergeCell ref="A15:C15"/>
    <mergeCell ref="A4:C4"/>
    <mergeCell ref="A5:C5"/>
    <mergeCell ref="A6:C6"/>
    <mergeCell ref="A7:C7"/>
    <mergeCell ref="A8:C8"/>
    <mergeCell ref="A9:C9"/>
    <mergeCell ref="A10:C10"/>
  </mergeCells>
  <conditionalFormatting sqref="B29:B49">
    <cfRule type="expression" dxfId="38" priority="3">
      <formula>$B$28=""</formula>
    </cfRule>
  </conditionalFormatting>
  <conditionalFormatting sqref="B28">
    <cfRule type="containsBlanks" dxfId="37" priority="2">
      <formula>LEN(TRIM(B28))=0</formula>
    </cfRule>
  </conditionalFormatting>
  <printOptions horizontalCentered="1"/>
  <pageMargins left="0.78740157480314965" right="0.78740157480314965" top="0.98425196850393704" bottom="0.59055118110236227" header="0.31496062992125984" footer="0.31496062992125984"/>
  <pageSetup paperSize="12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62"/>
  <sheetViews>
    <sheetView view="pageBreakPreview" zoomScaleNormal="70" zoomScaleSheetLayoutView="100" workbookViewId="0">
      <selection activeCell="C10" sqref="C10:I10"/>
    </sheetView>
  </sheetViews>
  <sheetFormatPr baseColWidth="10" defaultColWidth="11.42578125" defaultRowHeight="14.25" x14ac:dyDescent="0.25"/>
  <cols>
    <col min="1" max="1" width="1" style="48" customWidth="1"/>
    <col min="2" max="2" width="18.42578125" style="48" customWidth="1"/>
    <col min="3" max="3" width="7.28515625" style="48" customWidth="1"/>
    <col min="4" max="4" width="9.140625" style="48" customWidth="1"/>
    <col min="5" max="5" width="9.7109375" style="48" customWidth="1"/>
    <col min="6" max="6" width="19" style="48" customWidth="1"/>
    <col min="7" max="7" width="16.42578125" style="48" customWidth="1"/>
    <col min="8" max="8" width="13.28515625" style="48" customWidth="1"/>
    <col min="9" max="9" width="14.5703125" style="48" customWidth="1"/>
    <col min="10" max="10" width="1" style="48" customWidth="1"/>
    <col min="11" max="16384" width="11.42578125" style="48"/>
  </cols>
  <sheetData>
    <row r="1" spans="2:9" ht="5.0999999999999996" customHeight="1" x14ac:dyDescent="0.25"/>
    <row r="2" spans="2:9" s="49" customFormat="1" ht="17.100000000000001" customHeight="1" x14ac:dyDescent="0.25">
      <c r="B2" s="185"/>
      <c r="C2" s="185"/>
      <c r="D2" s="186" t="s">
        <v>198</v>
      </c>
      <c r="E2" s="186"/>
      <c r="F2" s="186"/>
      <c r="G2" s="186"/>
      <c r="H2" s="186"/>
      <c r="I2" s="186"/>
    </row>
    <row r="3" spans="2:9" s="49" customFormat="1" ht="26.1" customHeight="1" x14ac:dyDescent="0.25">
      <c r="B3" s="185"/>
      <c r="C3" s="185"/>
      <c r="D3" s="187" t="s">
        <v>199</v>
      </c>
      <c r="E3" s="187"/>
      <c r="F3" s="187"/>
      <c r="G3" s="187"/>
      <c r="H3" s="187"/>
      <c r="I3" s="187"/>
    </row>
    <row r="4" spans="2:9" s="49" customFormat="1" ht="17.100000000000001" customHeight="1" x14ac:dyDescent="0.25">
      <c r="B4" s="185"/>
      <c r="C4" s="185"/>
      <c r="D4" s="188" t="s">
        <v>200</v>
      </c>
      <c r="E4" s="188"/>
      <c r="F4" s="50" t="s">
        <v>367</v>
      </c>
      <c r="G4" s="189" t="s">
        <v>368</v>
      </c>
      <c r="H4" s="189"/>
      <c r="I4" s="50" t="s">
        <v>201</v>
      </c>
    </row>
    <row r="5" spans="2:9" s="49" customFormat="1" ht="5.0999999999999996" customHeight="1" x14ac:dyDescent="0.25"/>
    <row r="6" spans="2:9" s="49" customFormat="1" ht="5.0999999999999996" customHeight="1" x14ac:dyDescent="0.25"/>
    <row r="7" spans="2:9" ht="17.100000000000001" customHeight="1" x14ac:dyDescent="0.25">
      <c r="B7" s="190" t="s">
        <v>11</v>
      </c>
      <c r="C7" s="190"/>
      <c r="D7" s="190"/>
      <c r="E7" s="190"/>
      <c r="F7" s="190"/>
      <c r="G7" s="190"/>
      <c r="H7" s="190"/>
      <c r="I7" s="190"/>
    </row>
    <row r="8" spans="2:9" ht="25.5" x14ac:dyDescent="0.25">
      <c r="B8" s="53" t="s">
        <v>8</v>
      </c>
      <c r="C8" s="179"/>
      <c r="D8" s="179"/>
      <c r="E8" s="179"/>
      <c r="F8" s="56" t="s">
        <v>7</v>
      </c>
      <c r="G8" s="191"/>
      <c r="H8" s="191"/>
      <c r="I8" s="191"/>
    </row>
    <row r="9" spans="2:9" ht="27" customHeight="1" x14ac:dyDescent="0.25">
      <c r="B9" s="56" t="s">
        <v>0</v>
      </c>
      <c r="C9" s="192"/>
      <c r="D9" s="193"/>
      <c r="E9" s="194"/>
      <c r="F9" s="57" t="s">
        <v>202</v>
      </c>
      <c r="G9" s="180"/>
      <c r="H9" s="181"/>
      <c r="I9" s="182"/>
    </row>
    <row r="10" spans="2:9" ht="17.100000000000001" customHeight="1" x14ac:dyDescent="0.25">
      <c r="B10" s="56" t="s">
        <v>2</v>
      </c>
      <c r="C10" s="196"/>
      <c r="D10" s="196"/>
      <c r="E10" s="196"/>
      <c r="F10" s="196"/>
      <c r="G10" s="196"/>
      <c r="H10" s="196"/>
      <c r="I10" s="196"/>
    </row>
    <row r="11" spans="2:9" ht="50.25" customHeight="1" x14ac:dyDescent="0.25">
      <c r="B11" s="56" t="s">
        <v>1</v>
      </c>
      <c r="C11" s="195" t="str">
        <f>IF(C$10="","",VLOOKUP(C$10,DB!A3:Q50,2,FALSE))</f>
        <v/>
      </c>
      <c r="D11" s="195"/>
      <c r="E11" s="195"/>
      <c r="F11" s="195"/>
      <c r="G11" s="195"/>
      <c r="H11" s="195"/>
      <c r="I11" s="195"/>
    </row>
    <row r="12" spans="2:9" ht="69" customHeight="1" x14ac:dyDescent="0.25">
      <c r="B12" s="58" t="s">
        <v>12</v>
      </c>
      <c r="C12" s="195" t="str">
        <f>IF(C$10="","",VLOOKUP(C$10,DB!A3:Q50,3,FALSE))</f>
        <v/>
      </c>
      <c r="D12" s="195"/>
      <c r="E12" s="195"/>
      <c r="F12" s="195"/>
      <c r="G12" s="195"/>
      <c r="H12" s="195"/>
      <c r="I12" s="195"/>
    </row>
    <row r="13" spans="2:9" ht="24.95" customHeight="1" x14ac:dyDescent="0.25">
      <c r="B13" s="58" t="s">
        <v>53</v>
      </c>
      <c r="C13" s="197" t="str">
        <f>IF(C$10="","",VLOOKUP(C$10,DB!A3:Q50,4,FALSE))</f>
        <v/>
      </c>
      <c r="D13" s="197"/>
      <c r="E13" s="197"/>
      <c r="F13" s="197"/>
      <c r="G13" s="197"/>
      <c r="H13" s="197"/>
      <c r="I13" s="197"/>
    </row>
    <row r="14" spans="2:9" ht="38.25" x14ac:dyDescent="0.25">
      <c r="B14" s="56" t="s">
        <v>3</v>
      </c>
      <c r="C14" s="183" t="str">
        <f>IF(C$10="","",CONCATENATE(VLOOKUP(C$10,DB!A3:Q50,5,FALSE), " del ", VLOOKUP(C$10,DB!A3:Q50,6,FALSE)))</f>
        <v/>
      </c>
      <c r="D14" s="183"/>
      <c r="E14" s="183"/>
      <c r="F14" s="183"/>
      <c r="G14" s="183"/>
      <c r="H14" s="183"/>
      <c r="I14" s="183"/>
    </row>
    <row r="15" spans="2:9" ht="24.95" customHeight="1" x14ac:dyDescent="0.25">
      <c r="B15" s="56" t="s">
        <v>10</v>
      </c>
      <c r="C15" s="184" t="str">
        <f>IF(C$10="","",VLOOKUP(C$10,DB!A3:Q50,7,FALSE))</f>
        <v/>
      </c>
      <c r="D15" s="184"/>
      <c r="E15" s="184"/>
      <c r="F15" s="184"/>
      <c r="G15" s="184"/>
      <c r="H15" s="184"/>
      <c r="I15" s="184"/>
    </row>
    <row r="16" spans="2:9" ht="24.95" customHeight="1" x14ac:dyDescent="0.25">
      <c r="B16" s="131" t="s">
        <v>345</v>
      </c>
      <c r="C16" s="184" t="str">
        <f>IF(C$10="","",VLOOKUP(C$10,DB!A3:Q50,8,FALSE))</f>
        <v/>
      </c>
      <c r="D16" s="184"/>
      <c r="E16" s="184"/>
      <c r="F16" s="184"/>
      <c r="G16" s="184"/>
      <c r="H16" s="184"/>
      <c r="I16" s="184"/>
    </row>
    <row r="17" spans="2:9" ht="24.95" customHeight="1" x14ac:dyDescent="0.25">
      <c r="B17" s="131" t="s">
        <v>245</v>
      </c>
      <c r="C17" s="199">
        <v>0</v>
      </c>
      <c r="D17" s="200"/>
      <c r="E17" s="200"/>
      <c r="F17" s="200"/>
      <c r="G17" s="200"/>
      <c r="H17" s="200"/>
      <c r="I17" s="201"/>
    </row>
    <row r="18" spans="2:9" ht="24.95" customHeight="1" x14ac:dyDescent="0.25">
      <c r="B18" s="56" t="s">
        <v>204</v>
      </c>
      <c r="C18" s="184" t="str">
        <f>IF(C$10="","",VLOOKUP(C$10,DB!A3:Q50,9,FALSE))</f>
        <v/>
      </c>
      <c r="D18" s="184"/>
      <c r="E18" s="184"/>
      <c r="F18" s="184"/>
      <c r="G18" s="184"/>
      <c r="H18" s="184"/>
      <c r="I18" s="184"/>
    </row>
    <row r="19" spans="2:9" ht="24.95" customHeight="1" x14ac:dyDescent="0.25">
      <c r="B19" s="56" t="s">
        <v>4</v>
      </c>
      <c r="C19" s="198" t="str">
        <f>IF(C$10="","",VLOOKUP(C$10,DB!A3:Q50,10,FALSE))</f>
        <v/>
      </c>
      <c r="D19" s="198"/>
      <c r="E19" s="198"/>
      <c r="F19" s="56" t="s">
        <v>93</v>
      </c>
      <c r="G19" s="183" t="str">
        <f>IF(C$10="","",VLOOKUP(C$10,DB!A3:Q50,11,FALSE))</f>
        <v/>
      </c>
      <c r="H19" s="183"/>
      <c r="I19" s="183"/>
    </row>
    <row r="20" spans="2:9" ht="51" customHeight="1" x14ac:dyDescent="0.25">
      <c r="B20" s="56" t="s">
        <v>66</v>
      </c>
      <c r="C20" s="195" t="str">
        <f>IF(C$10="","",VLOOKUP(C$10,DB!A3:Q50,12,FALSE))</f>
        <v/>
      </c>
      <c r="D20" s="195"/>
      <c r="E20" s="195"/>
      <c r="F20" s="56" t="s">
        <v>91</v>
      </c>
      <c r="G20" s="195" t="str">
        <f>IF(C$10="","",VLOOKUP(C$10,DB!A3:Q50,13,FALSE))</f>
        <v/>
      </c>
      <c r="H20" s="195"/>
      <c r="I20" s="195"/>
    </row>
    <row r="21" spans="2:9" ht="48.75" x14ac:dyDescent="0.25">
      <c r="B21" s="56" t="s">
        <v>5</v>
      </c>
      <c r="C21" s="195" t="str">
        <f>IF(C$10="","",VLOOKUP(C$10,DB!A3:Q50,14,FALSE))</f>
        <v/>
      </c>
      <c r="D21" s="195"/>
      <c r="E21" s="195"/>
      <c r="F21" s="56" t="s">
        <v>206</v>
      </c>
      <c r="G21" s="171" t="str">
        <f>IF(C$10="","",VLOOKUP(C$10,DB!A3:Q50,15,FALSE))</f>
        <v/>
      </c>
      <c r="H21" s="172"/>
      <c r="I21" s="173"/>
    </row>
    <row r="22" spans="2:9" ht="36" x14ac:dyDescent="0.25">
      <c r="B22" s="56" t="s">
        <v>75</v>
      </c>
      <c r="C22" s="171" t="str">
        <f>IF(C$10="","",VLOOKUP(C$10,DB!A3:Q50,16,FALSE))</f>
        <v/>
      </c>
      <c r="D22" s="172"/>
      <c r="E22" s="173"/>
      <c r="F22" s="54" t="s">
        <v>54</v>
      </c>
      <c r="G22" s="171" t="str">
        <f>IF(C$10="","",VLOOKUP(C$10,DB!A3:Q50,17,FALSE))</f>
        <v/>
      </c>
      <c r="H22" s="172"/>
      <c r="I22" s="173"/>
    </row>
    <row r="23" spans="2:9" ht="5.0999999999999996" customHeight="1" x14ac:dyDescent="0.25">
      <c r="B23" s="168"/>
      <c r="C23" s="168"/>
      <c r="D23" s="168"/>
      <c r="E23" s="168"/>
      <c r="F23" s="168"/>
      <c r="G23" s="168"/>
      <c r="H23" s="168"/>
      <c r="I23" s="168"/>
    </row>
    <row r="24" spans="2:9" x14ac:dyDescent="0.25">
      <c r="B24" s="203" t="s">
        <v>13</v>
      </c>
      <c r="C24" s="203"/>
      <c r="D24" s="203"/>
      <c r="E24" s="203"/>
      <c r="F24" s="203"/>
      <c r="G24" s="203"/>
      <c r="H24" s="203"/>
      <c r="I24" s="203"/>
    </row>
    <row r="25" spans="2:9" x14ac:dyDescent="0.25">
      <c r="B25" s="204" t="s">
        <v>156</v>
      </c>
      <c r="C25" s="204"/>
      <c r="D25" s="204"/>
      <c r="E25" s="204"/>
      <c r="F25" s="204"/>
      <c r="G25" s="204"/>
      <c r="H25" s="204"/>
      <c r="I25" s="204"/>
    </row>
    <row r="26" spans="2:9" x14ac:dyDescent="0.25">
      <c r="B26" s="60" t="s">
        <v>14</v>
      </c>
      <c r="C26" s="178" t="s">
        <v>15</v>
      </c>
      <c r="D26" s="178"/>
      <c r="E26" s="178"/>
      <c r="F26" s="178"/>
      <c r="G26" s="178" t="s">
        <v>16</v>
      </c>
      <c r="H26" s="178"/>
      <c r="I26" s="178"/>
    </row>
    <row r="27" spans="2:9" x14ac:dyDescent="0.25">
      <c r="B27" s="110"/>
      <c r="C27" s="202"/>
      <c r="D27" s="202"/>
      <c r="E27" s="202"/>
      <c r="F27" s="202"/>
      <c r="G27" s="202"/>
      <c r="H27" s="202"/>
      <c r="I27" s="202"/>
    </row>
    <row r="28" spans="2:9" x14ac:dyDescent="0.25">
      <c r="B28" s="110"/>
      <c r="C28" s="202"/>
      <c r="D28" s="202"/>
      <c r="E28" s="202"/>
      <c r="F28" s="202"/>
      <c r="G28" s="202"/>
      <c r="H28" s="202"/>
      <c r="I28" s="202"/>
    </row>
    <row r="29" spans="2:9" ht="5.0999999999999996" customHeight="1" x14ac:dyDescent="0.25">
      <c r="B29" s="168"/>
      <c r="C29" s="168"/>
      <c r="D29" s="168"/>
      <c r="E29" s="168"/>
      <c r="F29" s="168"/>
      <c r="G29" s="168"/>
      <c r="H29" s="168"/>
      <c r="I29" s="168"/>
    </row>
    <row r="30" spans="2:9" x14ac:dyDescent="0.25">
      <c r="B30" s="204" t="s">
        <v>72</v>
      </c>
      <c r="C30" s="178"/>
      <c r="D30" s="178"/>
      <c r="E30" s="178"/>
      <c r="F30" s="178"/>
      <c r="G30" s="178"/>
      <c r="H30" s="178"/>
      <c r="I30" s="178"/>
    </row>
    <row r="31" spans="2:9" ht="51" x14ac:dyDescent="0.25">
      <c r="B31" s="61" t="s">
        <v>73</v>
      </c>
      <c r="C31" s="178" t="s">
        <v>74</v>
      </c>
      <c r="D31" s="178"/>
      <c r="E31" s="178"/>
      <c r="F31" s="178"/>
      <c r="G31" s="178"/>
      <c r="H31" s="178"/>
      <c r="I31" s="61" t="s">
        <v>207</v>
      </c>
    </row>
    <row r="32" spans="2:9" x14ac:dyDescent="0.25">
      <c r="B32" s="111"/>
      <c r="C32" s="205"/>
      <c r="D32" s="205"/>
      <c r="E32" s="205"/>
      <c r="F32" s="205"/>
      <c r="G32" s="205"/>
      <c r="H32" s="205"/>
      <c r="I32" s="112"/>
    </row>
    <row r="33" spans="2:9" x14ac:dyDescent="0.25">
      <c r="B33" s="113"/>
      <c r="C33" s="206"/>
      <c r="D33" s="206"/>
      <c r="E33" s="206"/>
      <c r="F33" s="206"/>
      <c r="G33" s="206"/>
      <c r="H33" s="206"/>
      <c r="I33" s="114"/>
    </row>
    <row r="34" spans="2:9" ht="5.0999999999999996" customHeight="1" x14ac:dyDescent="0.25">
      <c r="B34" s="168"/>
      <c r="C34" s="168"/>
      <c r="D34" s="168"/>
      <c r="E34" s="168"/>
      <c r="F34" s="168"/>
      <c r="G34" s="168"/>
      <c r="H34" s="168"/>
      <c r="I34" s="168"/>
    </row>
    <row r="35" spans="2:9" x14ac:dyDescent="0.25">
      <c r="B35" s="178" t="s">
        <v>346</v>
      </c>
      <c r="C35" s="178"/>
      <c r="D35" s="178"/>
      <c r="E35" s="178"/>
      <c r="F35" s="178"/>
      <c r="G35" s="178"/>
      <c r="H35" s="178"/>
      <c r="I35" s="178"/>
    </row>
    <row r="36" spans="2:9" ht="25.5" x14ac:dyDescent="0.25">
      <c r="B36" s="60" t="s">
        <v>18</v>
      </c>
      <c r="C36" s="178" t="s">
        <v>19</v>
      </c>
      <c r="D36" s="178"/>
      <c r="E36" s="178"/>
      <c r="F36" s="178"/>
      <c r="G36" s="178" t="s">
        <v>20</v>
      </c>
      <c r="H36" s="178"/>
      <c r="I36" s="61" t="s">
        <v>65</v>
      </c>
    </row>
    <row r="37" spans="2:9" x14ac:dyDescent="0.25">
      <c r="B37" s="177"/>
      <c r="C37" s="207"/>
      <c r="D37" s="207"/>
      <c r="E37" s="207"/>
      <c r="F37" s="207"/>
      <c r="G37" s="205"/>
      <c r="H37" s="205"/>
      <c r="I37" s="115"/>
    </row>
    <row r="38" spans="2:9" x14ac:dyDescent="0.25">
      <c r="B38" s="177"/>
      <c r="C38" s="205"/>
      <c r="D38" s="205"/>
      <c r="E38" s="205"/>
      <c r="F38" s="205"/>
      <c r="G38" s="205"/>
      <c r="H38" s="205"/>
      <c r="I38" s="116"/>
    </row>
    <row r="39" spans="2:9" ht="14.25" customHeight="1" x14ac:dyDescent="0.25">
      <c r="B39" s="177"/>
      <c r="C39" s="205"/>
      <c r="D39" s="205"/>
      <c r="E39" s="205"/>
      <c r="F39" s="205"/>
      <c r="G39" s="205"/>
      <c r="H39" s="205"/>
      <c r="I39" s="116"/>
    </row>
    <row r="40" spans="2:9" x14ac:dyDescent="0.25">
      <c r="B40" s="177"/>
      <c r="C40" s="205"/>
      <c r="D40" s="205"/>
      <c r="E40" s="205"/>
      <c r="F40" s="205"/>
      <c r="G40" s="205"/>
      <c r="H40" s="205"/>
      <c r="I40" s="116"/>
    </row>
    <row r="41" spans="2:9" x14ac:dyDescent="0.25">
      <c r="B41" s="177"/>
      <c r="C41" s="205"/>
      <c r="D41" s="205"/>
      <c r="E41" s="205"/>
      <c r="F41" s="205"/>
      <c r="G41" s="205"/>
      <c r="H41" s="205"/>
      <c r="I41" s="116"/>
    </row>
    <row r="42" spans="2:9" x14ac:dyDescent="0.25">
      <c r="B42" s="177"/>
      <c r="C42" s="205"/>
      <c r="D42" s="205"/>
      <c r="E42" s="205"/>
      <c r="F42" s="205"/>
      <c r="G42" s="205"/>
      <c r="H42" s="205"/>
      <c r="I42" s="116"/>
    </row>
    <row r="43" spans="2:9" x14ac:dyDescent="0.25">
      <c r="B43" s="177"/>
      <c r="C43" s="205"/>
      <c r="D43" s="205"/>
      <c r="E43" s="205"/>
      <c r="F43" s="205"/>
      <c r="G43" s="205"/>
      <c r="H43" s="205"/>
      <c r="I43" s="116"/>
    </row>
    <row r="44" spans="2:9" x14ac:dyDescent="0.25">
      <c r="B44" s="177"/>
      <c r="C44" s="205"/>
      <c r="D44" s="205"/>
      <c r="E44" s="205"/>
      <c r="F44" s="205"/>
      <c r="G44" s="205"/>
      <c r="H44" s="205"/>
      <c r="I44" s="116"/>
    </row>
    <row r="45" spans="2:9" ht="5.0999999999999996" customHeight="1" x14ac:dyDescent="0.25">
      <c r="B45" s="168"/>
      <c r="C45" s="168"/>
      <c r="D45" s="168"/>
      <c r="E45" s="168"/>
      <c r="F45" s="168"/>
      <c r="G45" s="168"/>
      <c r="H45" s="168"/>
      <c r="I45" s="168"/>
    </row>
    <row r="46" spans="2:9" x14ac:dyDescent="0.25">
      <c r="B46" s="174" t="s">
        <v>354</v>
      </c>
      <c r="C46" s="175"/>
      <c r="D46" s="175"/>
      <c r="E46" s="175"/>
      <c r="F46" s="175"/>
      <c r="G46" s="175"/>
      <c r="H46" s="175"/>
      <c r="I46" s="176"/>
    </row>
    <row r="47" spans="2:9" ht="30" customHeight="1" x14ac:dyDescent="0.25">
      <c r="B47" s="209"/>
      <c r="C47" s="210"/>
      <c r="D47" s="210"/>
      <c r="E47" s="210"/>
      <c r="F47" s="210"/>
      <c r="G47" s="210"/>
      <c r="H47" s="210"/>
      <c r="I47" s="211"/>
    </row>
    <row r="48" spans="2:9" ht="30" customHeight="1" x14ac:dyDescent="0.25">
      <c r="B48" s="212"/>
      <c r="C48" s="213"/>
      <c r="D48" s="213"/>
      <c r="E48" s="213"/>
      <c r="F48" s="213"/>
      <c r="G48" s="213"/>
      <c r="H48" s="213"/>
      <c r="I48" s="214"/>
    </row>
    <row r="49" spans="2:9" ht="30" customHeight="1" x14ac:dyDescent="0.25">
      <c r="B49" s="215"/>
      <c r="C49" s="216"/>
      <c r="D49" s="216"/>
      <c r="E49" s="216"/>
      <c r="F49" s="216"/>
      <c r="G49" s="216"/>
      <c r="H49" s="216"/>
      <c r="I49" s="217"/>
    </row>
    <row r="50" spans="2:9" ht="5.0999999999999996" customHeight="1" x14ac:dyDescent="0.25">
      <c r="B50" s="168"/>
      <c r="C50" s="168"/>
      <c r="D50" s="168"/>
      <c r="E50" s="168"/>
      <c r="F50" s="168"/>
      <c r="G50" s="168"/>
      <c r="H50" s="168"/>
      <c r="I50" s="168"/>
    </row>
    <row r="51" spans="2:9" x14ac:dyDescent="0.25">
      <c r="B51" s="190" t="s">
        <v>355</v>
      </c>
      <c r="C51" s="190"/>
      <c r="D51" s="190"/>
      <c r="E51" s="190"/>
      <c r="F51" s="190"/>
      <c r="G51" s="190"/>
      <c r="H51" s="190"/>
      <c r="I51" s="190"/>
    </row>
    <row r="52" spans="2:9" ht="29.45" customHeight="1" x14ac:dyDescent="0.25">
      <c r="B52" s="208" t="s">
        <v>79</v>
      </c>
      <c r="C52" s="208"/>
      <c r="D52" s="208"/>
      <c r="E52" s="208"/>
      <c r="F52" s="64" t="s">
        <v>76</v>
      </c>
      <c r="G52" s="208" t="s">
        <v>77</v>
      </c>
      <c r="H52" s="208"/>
      <c r="I52" s="64" t="s">
        <v>78</v>
      </c>
    </row>
    <row r="53" spans="2:9" x14ac:dyDescent="0.25">
      <c r="B53" s="206"/>
      <c r="C53" s="206"/>
      <c r="D53" s="206"/>
      <c r="E53" s="206"/>
      <c r="F53" s="114"/>
      <c r="G53" s="206"/>
      <c r="H53" s="206"/>
      <c r="I53" s="114"/>
    </row>
    <row r="54" spans="2:9" x14ac:dyDescent="0.25">
      <c r="B54" s="206"/>
      <c r="C54" s="206"/>
      <c r="D54" s="206"/>
      <c r="E54" s="206"/>
      <c r="F54" s="114"/>
      <c r="G54" s="206"/>
      <c r="H54" s="206"/>
      <c r="I54" s="114"/>
    </row>
    <row r="55" spans="2:9" x14ac:dyDescent="0.25">
      <c r="B55" s="220"/>
      <c r="C55" s="220"/>
      <c r="D55" s="220"/>
      <c r="E55" s="220"/>
      <c r="F55" s="114"/>
      <c r="G55" s="206"/>
      <c r="H55" s="206"/>
      <c r="I55" s="114"/>
    </row>
    <row r="56" spans="2:9" ht="5.0999999999999996" customHeight="1" x14ac:dyDescent="0.25">
      <c r="B56" s="168"/>
      <c r="C56" s="168"/>
      <c r="D56" s="168"/>
      <c r="E56" s="168"/>
      <c r="F56" s="168"/>
      <c r="G56" s="168"/>
      <c r="H56" s="168"/>
      <c r="I56" s="168"/>
    </row>
    <row r="57" spans="2:9" ht="54.95" customHeight="1" x14ac:dyDescent="0.25">
      <c r="B57" s="67"/>
      <c r="C57" s="67"/>
      <c r="D57" s="218"/>
      <c r="E57" s="218"/>
      <c r="F57" s="218"/>
      <c r="G57" s="218"/>
    </row>
    <row r="58" spans="2:9" ht="15" customHeight="1" x14ac:dyDescent="0.25">
      <c r="D58" s="219" t="s">
        <v>67</v>
      </c>
      <c r="E58" s="219"/>
      <c r="F58" s="219"/>
      <c r="G58" s="219"/>
    </row>
    <row r="59" spans="2:9" ht="14.25" customHeight="1" x14ac:dyDescent="0.25">
      <c r="D59" s="167" t="str">
        <f>CONCATENATE("Supervisor o Interventor proyecto BPIN ",C10)</f>
        <v xml:space="preserve">Supervisor o Interventor proyecto BPIN </v>
      </c>
      <c r="E59" s="167"/>
      <c r="F59" s="167"/>
      <c r="G59" s="167"/>
      <c r="H59" s="65"/>
    </row>
    <row r="60" spans="2:9" ht="9.9499999999999993" customHeight="1" x14ac:dyDescent="0.25"/>
    <row r="61" spans="2:9" ht="90" customHeight="1" x14ac:dyDescent="0.25">
      <c r="B61" s="169" t="s">
        <v>208</v>
      </c>
      <c r="C61" s="170"/>
      <c r="D61" s="170"/>
      <c r="E61" s="170"/>
      <c r="F61" s="170"/>
      <c r="G61" s="170"/>
      <c r="H61" s="170"/>
      <c r="I61" s="170"/>
    </row>
    <row r="62" spans="2:9" ht="5.0999999999999996" customHeight="1" x14ac:dyDescent="0.25"/>
  </sheetData>
  <sheetProtection algorithmName="SHA-512" hashValue="WPe7YB8EMsX9wjiDcWdd0Ht8Yox4e0PPyohOpQXElsJsu7d8nu2wPFYjdfcZcRl69Zkkj7xLWBwoLyd60D3VkQ==" saltValue="lJeF7PjihChzDrGvYg9ctg==" spinCount="100000" sheet="1" scenarios="1"/>
  <dataConsolidate/>
  <mergeCells count="83">
    <mergeCell ref="C44:F44"/>
    <mergeCell ref="G44:H44"/>
    <mergeCell ref="C39:F39"/>
    <mergeCell ref="G39:H39"/>
    <mergeCell ref="C40:F40"/>
    <mergeCell ref="G40:H40"/>
    <mergeCell ref="C41:F41"/>
    <mergeCell ref="C42:F42"/>
    <mergeCell ref="G42:H42"/>
    <mergeCell ref="G41:H41"/>
    <mergeCell ref="C43:F43"/>
    <mergeCell ref="G43:H43"/>
    <mergeCell ref="D57:G57"/>
    <mergeCell ref="D58:G58"/>
    <mergeCell ref="B53:E53"/>
    <mergeCell ref="G53:H53"/>
    <mergeCell ref="B54:E54"/>
    <mergeCell ref="G54:H54"/>
    <mergeCell ref="B55:E55"/>
    <mergeCell ref="G55:H55"/>
    <mergeCell ref="B51:I51"/>
    <mergeCell ref="B52:E52"/>
    <mergeCell ref="G52:H52"/>
    <mergeCell ref="B47:I49"/>
    <mergeCell ref="B50:I50"/>
    <mergeCell ref="B37:B38"/>
    <mergeCell ref="C37:F37"/>
    <mergeCell ref="G37:H37"/>
    <mergeCell ref="C38:F38"/>
    <mergeCell ref="G38:H38"/>
    <mergeCell ref="C32:H32"/>
    <mergeCell ref="C33:H33"/>
    <mergeCell ref="B30:I30"/>
    <mergeCell ref="C36:F36"/>
    <mergeCell ref="G36:H36"/>
    <mergeCell ref="G21:I21"/>
    <mergeCell ref="C20:E20"/>
    <mergeCell ref="C21:E21"/>
    <mergeCell ref="C28:F28"/>
    <mergeCell ref="G28:I28"/>
    <mergeCell ref="B23:I23"/>
    <mergeCell ref="B24:I24"/>
    <mergeCell ref="B25:I25"/>
    <mergeCell ref="C27:F27"/>
    <mergeCell ref="G27:I27"/>
    <mergeCell ref="C16:I16"/>
    <mergeCell ref="C18:I18"/>
    <mergeCell ref="C19:E19"/>
    <mergeCell ref="G19:I19"/>
    <mergeCell ref="G20:I20"/>
    <mergeCell ref="C17:I17"/>
    <mergeCell ref="C8:E8"/>
    <mergeCell ref="G9:I9"/>
    <mergeCell ref="C14:I14"/>
    <mergeCell ref="C15:I15"/>
    <mergeCell ref="B2:C4"/>
    <mergeCell ref="D2:I2"/>
    <mergeCell ref="D3:I3"/>
    <mergeCell ref="D4:E4"/>
    <mergeCell ref="G4:H4"/>
    <mergeCell ref="B7:I7"/>
    <mergeCell ref="G8:I8"/>
    <mergeCell ref="C9:E9"/>
    <mergeCell ref="C11:I11"/>
    <mergeCell ref="C10:I10"/>
    <mergeCell ref="C12:I12"/>
    <mergeCell ref="C13:I13"/>
    <mergeCell ref="D59:G59"/>
    <mergeCell ref="B56:I56"/>
    <mergeCell ref="B61:I61"/>
    <mergeCell ref="C22:E22"/>
    <mergeCell ref="G22:I22"/>
    <mergeCell ref="B34:I34"/>
    <mergeCell ref="B45:I45"/>
    <mergeCell ref="B46:I46"/>
    <mergeCell ref="B39:B40"/>
    <mergeCell ref="B41:B42"/>
    <mergeCell ref="B43:B44"/>
    <mergeCell ref="C26:F26"/>
    <mergeCell ref="G26:I26"/>
    <mergeCell ref="B35:I35"/>
    <mergeCell ref="B29:I29"/>
    <mergeCell ref="C31:H31"/>
  </mergeCells>
  <conditionalFormatting sqref="C8:E8">
    <cfRule type="containsBlanks" dxfId="36" priority="16">
      <formula>LEN(TRIM(C8))=0</formula>
    </cfRule>
  </conditionalFormatting>
  <conditionalFormatting sqref="G8:I8">
    <cfRule type="containsBlanks" dxfId="35" priority="15">
      <formula>LEN(TRIM(G8))=0</formula>
    </cfRule>
  </conditionalFormatting>
  <conditionalFormatting sqref="G9:I9">
    <cfRule type="containsBlanks" dxfId="34" priority="14">
      <formula>LEN(TRIM(G9))=0</formula>
    </cfRule>
  </conditionalFormatting>
  <conditionalFormatting sqref="C9:E9">
    <cfRule type="containsBlanks" dxfId="33" priority="13">
      <formula>LEN(TRIM(C9))=0</formula>
    </cfRule>
  </conditionalFormatting>
  <conditionalFormatting sqref="C10:I10">
    <cfRule type="containsBlanks" dxfId="32" priority="12">
      <formula>LEN(TRIM(C10))=0</formula>
    </cfRule>
  </conditionalFormatting>
  <conditionalFormatting sqref="B27:I27">
    <cfRule type="containsBlanks" dxfId="31" priority="11">
      <formula>LEN(TRIM(B27))=0</formula>
    </cfRule>
  </conditionalFormatting>
  <conditionalFormatting sqref="B28:I28">
    <cfRule type="expression" dxfId="30" priority="10">
      <formula>$B$27=""</formula>
    </cfRule>
  </conditionalFormatting>
  <conditionalFormatting sqref="B32:I32">
    <cfRule type="containsBlanks" dxfId="29" priority="9">
      <formula>LEN(TRIM(B32))=0</formula>
    </cfRule>
  </conditionalFormatting>
  <conditionalFormatting sqref="B33:I33">
    <cfRule type="expression" dxfId="28" priority="8">
      <formula>$B$32=""</formula>
    </cfRule>
  </conditionalFormatting>
  <conditionalFormatting sqref="B37:B38">
    <cfRule type="containsBlanks" dxfId="27" priority="7">
      <formula>LEN(TRIM(B37))=0</formula>
    </cfRule>
  </conditionalFormatting>
  <conditionalFormatting sqref="C37:I37">
    <cfRule type="containsBlanks" dxfId="26" priority="6">
      <formula>LEN(TRIM(C37))=0</formula>
    </cfRule>
  </conditionalFormatting>
  <conditionalFormatting sqref="C38:I44 B39:B44">
    <cfRule type="expression" dxfId="25" priority="5">
      <formula>$B$37=""</formula>
    </cfRule>
  </conditionalFormatting>
  <conditionalFormatting sqref="B47:I49">
    <cfRule type="containsBlanks" dxfId="24" priority="4">
      <formula>LEN(TRIM(B47))=0</formula>
    </cfRule>
  </conditionalFormatting>
  <conditionalFormatting sqref="B53:I53">
    <cfRule type="containsBlanks" dxfId="23" priority="3">
      <formula>LEN(TRIM(B53))=0</formula>
    </cfRule>
  </conditionalFormatting>
  <conditionalFormatting sqref="B54:I55">
    <cfRule type="expression" dxfId="22" priority="2">
      <formula>$B$53=""</formula>
    </cfRule>
  </conditionalFormatting>
  <conditionalFormatting sqref="D58:G58">
    <cfRule type="containsText" dxfId="21" priority="1" operator="containsText" text="Nombre">
      <formula>NOT(ISERROR(SEARCH("Nombre",D58)))</formula>
    </cfRule>
  </conditionalFormatting>
  <printOptions horizontalCentered="1"/>
  <pageMargins left="0.39370078740157483" right="0.39370078740157483" top="0.59055118110236227" bottom="0.39370078740157483" header="0.31496062992125984" footer="0.31496062992125984"/>
  <pageSetup scale="9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Listas!$A$3:$A$4</xm:f>
          </x14:formula1>
          <xm:sqref>C9</xm:sqref>
        </x14:dataValidation>
        <x14:dataValidation type="list" allowBlank="1" showInputMessage="1" showErrorMessage="1">
          <x14:formula1>
            <xm:f>DB!$A$3:$A$20</xm:f>
          </x14:formula1>
          <xm:sqref>C10:I10</xm:sqref>
        </x14:dataValidation>
        <x14:dataValidation type="list" allowBlank="1" showInputMessage="1" showErrorMessage="1">
          <x14:formula1>
            <xm:f>Listas!$B$3:$B$5</xm:f>
          </x14:formula1>
          <xm:sqref>F53:F55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O40"/>
  <sheetViews>
    <sheetView view="pageBreakPreview" zoomScaleNormal="70" zoomScaleSheetLayoutView="100" zoomScalePageLayoutView="85" workbookViewId="0">
      <selection activeCell="B17" sqref="B17"/>
    </sheetView>
  </sheetViews>
  <sheetFormatPr baseColWidth="10" defaultColWidth="10.85546875" defaultRowHeight="12.75" x14ac:dyDescent="0.25"/>
  <cols>
    <col min="1" max="1" width="1" style="49" customWidth="1"/>
    <col min="2" max="2" width="23.140625" style="49" customWidth="1"/>
    <col min="3" max="8" width="10.5703125" style="49" customWidth="1"/>
    <col min="9" max="9" width="11.28515625" style="49" customWidth="1"/>
    <col min="10" max="14" width="10.5703125" style="49" customWidth="1"/>
    <col min="15" max="15" width="1" style="49" customWidth="1"/>
    <col min="16" max="16384" width="10.85546875" style="49"/>
  </cols>
  <sheetData>
    <row r="1" spans="2:14" ht="5.0999999999999996" customHeight="1" x14ac:dyDescent="0.25"/>
    <row r="2" spans="2:14" ht="17.100000000000001" customHeight="1" x14ac:dyDescent="0.25">
      <c r="B2" s="185"/>
      <c r="C2" s="185"/>
      <c r="D2" s="186" t="s">
        <v>198</v>
      </c>
      <c r="E2" s="186"/>
      <c r="F2" s="186"/>
      <c r="G2" s="186"/>
      <c r="H2" s="186"/>
      <c r="I2" s="186"/>
      <c r="J2" s="186"/>
      <c r="K2" s="186"/>
      <c r="L2" s="186"/>
      <c r="M2" s="186"/>
      <c r="N2" s="186"/>
    </row>
    <row r="3" spans="2:14" ht="17.100000000000001" customHeight="1" x14ac:dyDescent="0.25">
      <c r="B3" s="185"/>
      <c r="C3" s="185"/>
      <c r="D3" s="221" t="s">
        <v>199</v>
      </c>
      <c r="E3" s="221"/>
      <c r="F3" s="221"/>
      <c r="G3" s="221"/>
      <c r="H3" s="221"/>
      <c r="I3" s="221"/>
      <c r="J3" s="221"/>
      <c r="K3" s="221"/>
      <c r="L3" s="221"/>
      <c r="M3" s="221"/>
      <c r="N3" s="221"/>
    </row>
    <row r="4" spans="2:14" s="70" customFormat="1" ht="17.100000000000001" customHeight="1" x14ac:dyDescent="0.25">
      <c r="B4" s="185"/>
      <c r="C4" s="185"/>
      <c r="D4" s="188" t="s">
        <v>200</v>
      </c>
      <c r="E4" s="188"/>
      <c r="F4" s="188"/>
      <c r="G4" s="188" t="s">
        <v>367</v>
      </c>
      <c r="H4" s="188"/>
      <c r="I4" s="188" t="s">
        <v>368</v>
      </c>
      <c r="J4" s="188"/>
      <c r="K4" s="188"/>
      <c r="L4" s="188"/>
      <c r="M4" s="188" t="s">
        <v>220</v>
      </c>
      <c r="N4" s="188"/>
    </row>
    <row r="5" spans="2:14" ht="5.0999999999999996" customHeight="1" x14ac:dyDescent="0.25"/>
    <row r="6" spans="2:14" ht="26.1" customHeight="1" x14ac:dyDescent="0.25">
      <c r="B6" s="73" t="s">
        <v>219</v>
      </c>
      <c r="C6" s="222" t="str">
        <f>IF('S1. Inf. General '!C11="","",'S1. Inf. General '!C11)</f>
        <v/>
      </c>
      <c r="D6" s="222"/>
      <c r="E6" s="222"/>
      <c r="F6" s="222"/>
      <c r="G6" s="222"/>
      <c r="H6" s="222"/>
      <c r="I6" s="222"/>
      <c r="J6" s="222"/>
      <c r="K6" s="222"/>
      <c r="L6" s="222"/>
      <c r="M6" s="222"/>
      <c r="N6" s="223"/>
    </row>
    <row r="7" spans="2:14" ht="5.0999999999999996" customHeight="1" x14ac:dyDescent="0.25"/>
    <row r="8" spans="2:14" ht="5.0999999999999996" customHeight="1" x14ac:dyDescent="0.25"/>
    <row r="9" spans="2:14" ht="15.95" customHeight="1" x14ac:dyDescent="0.25">
      <c r="B9" s="178" t="s">
        <v>43</v>
      </c>
      <c r="C9" s="178"/>
      <c r="D9" s="178"/>
      <c r="E9" s="178"/>
      <c r="F9" s="178"/>
      <c r="G9" s="178"/>
      <c r="H9" s="178"/>
      <c r="I9" s="178"/>
      <c r="J9" s="178"/>
      <c r="K9" s="178"/>
      <c r="L9" s="178"/>
      <c r="M9" s="178"/>
      <c r="N9" s="178"/>
    </row>
    <row r="10" spans="2:14" ht="15.95" customHeight="1" x14ac:dyDescent="0.25">
      <c r="B10" s="233" t="s">
        <v>44</v>
      </c>
      <c r="C10" s="233"/>
      <c r="D10" s="233"/>
      <c r="E10" s="233"/>
      <c r="F10" s="233"/>
      <c r="G10" s="233"/>
      <c r="H10" s="233"/>
      <c r="I10" s="233"/>
      <c r="J10" s="233"/>
      <c r="K10" s="233"/>
      <c r="L10" s="233"/>
      <c r="M10" s="233"/>
      <c r="N10" s="233"/>
    </row>
    <row r="11" spans="2:14" ht="15.95" customHeight="1" x14ac:dyDescent="0.25">
      <c r="B11" s="60" t="s">
        <v>45</v>
      </c>
      <c r="C11" s="178" t="s">
        <v>80</v>
      </c>
      <c r="D11" s="178"/>
      <c r="E11" s="178"/>
      <c r="F11" s="178" t="s">
        <v>81</v>
      </c>
      <c r="G11" s="178"/>
      <c r="H11" s="178"/>
      <c r="I11" s="178" t="s">
        <v>82</v>
      </c>
      <c r="J11" s="178"/>
      <c r="K11" s="178"/>
      <c r="L11" s="178" t="s">
        <v>83</v>
      </c>
      <c r="M11" s="178"/>
      <c r="N11" s="178"/>
    </row>
    <row r="12" spans="2:14" ht="15.95" customHeight="1" x14ac:dyDescent="0.25">
      <c r="B12" s="60"/>
      <c r="C12" s="60" t="s">
        <v>40</v>
      </c>
      <c r="D12" s="60" t="s">
        <v>41</v>
      </c>
      <c r="E12" s="60" t="s">
        <v>42</v>
      </c>
      <c r="F12" s="60" t="s">
        <v>40</v>
      </c>
      <c r="G12" s="60" t="s">
        <v>41</v>
      </c>
      <c r="H12" s="60" t="s">
        <v>42</v>
      </c>
      <c r="I12" s="60" t="s">
        <v>40</v>
      </c>
      <c r="J12" s="60" t="s">
        <v>41</v>
      </c>
      <c r="K12" s="60" t="s">
        <v>42</v>
      </c>
      <c r="L12" s="60" t="s">
        <v>40</v>
      </c>
      <c r="M12" s="60" t="s">
        <v>41</v>
      </c>
      <c r="N12" s="60" t="s">
        <v>42</v>
      </c>
    </row>
    <row r="13" spans="2:14" x14ac:dyDescent="0.25">
      <c r="B13" s="71" t="s">
        <v>33</v>
      </c>
      <c r="C13" s="119"/>
      <c r="D13" s="119"/>
      <c r="E13" s="119"/>
      <c r="F13" s="120"/>
      <c r="G13" s="119"/>
      <c r="H13" s="119"/>
      <c r="I13" s="119"/>
      <c r="J13" s="119"/>
      <c r="K13" s="119"/>
      <c r="L13" s="119"/>
      <c r="M13" s="119"/>
      <c r="N13" s="119"/>
    </row>
    <row r="14" spans="2:14" ht="14.45" customHeight="1" x14ac:dyDescent="0.25">
      <c r="B14" s="71" t="s">
        <v>34</v>
      </c>
      <c r="C14" s="120"/>
      <c r="D14" s="120"/>
      <c r="E14" s="120"/>
      <c r="F14" s="120"/>
      <c r="G14" s="119"/>
      <c r="H14" s="119"/>
      <c r="I14" s="119"/>
      <c r="J14" s="119"/>
      <c r="K14" s="119"/>
      <c r="L14" s="119"/>
      <c r="M14" s="119"/>
      <c r="N14" s="119"/>
    </row>
    <row r="15" spans="2:14" x14ac:dyDescent="0.25">
      <c r="B15" s="71" t="s">
        <v>35</v>
      </c>
      <c r="C15" s="120"/>
      <c r="D15" s="120"/>
      <c r="E15" s="120"/>
      <c r="F15" s="120"/>
      <c r="G15" s="120"/>
      <c r="H15" s="120"/>
      <c r="I15" s="119"/>
      <c r="J15" s="119"/>
      <c r="K15" s="119"/>
      <c r="L15" s="119"/>
      <c r="M15" s="119"/>
      <c r="N15" s="119"/>
    </row>
    <row r="16" spans="2:14" x14ac:dyDescent="0.25">
      <c r="B16" s="71" t="s">
        <v>36</v>
      </c>
      <c r="C16" s="120"/>
      <c r="D16" s="120"/>
      <c r="E16" s="120"/>
      <c r="F16" s="120"/>
      <c r="G16" s="120"/>
      <c r="H16" s="120"/>
      <c r="I16" s="119"/>
      <c r="J16" s="119"/>
      <c r="K16" s="119"/>
      <c r="L16" s="119"/>
      <c r="M16" s="119"/>
      <c r="N16" s="119"/>
    </row>
    <row r="17" spans="2:14" x14ac:dyDescent="0.25">
      <c r="B17" s="71" t="s">
        <v>37</v>
      </c>
      <c r="C17" s="120"/>
      <c r="D17" s="120"/>
      <c r="E17" s="120"/>
      <c r="F17" s="120"/>
      <c r="G17" s="120"/>
      <c r="H17" s="120"/>
      <c r="I17" s="119"/>
      <c r="J17" s="119"/>
      <c r="K17" s="119"/>
      <c r="L17" s="119"/>
      <c r="M17" s="119"/>
      <c r="N17" s="119"/>
    </row>
    <row r="18" spans="2:14" x14ac:dyDescent="0.25">
      <c r="B18" s="71" t="s">
        <v>38</v>
      </c>
      <c r="C18" s="120"/>
      <c r="D18" s="120"/>
      <c r="E18" s="120"/>
      <c r="F18" s="120"/>
      <c r="G18" s="120"/>
      <c r="H18" s="119"/>
      <c r="I18" s="119"/>
      <c r="J18" s="119"/>
      <c r="K18" s="119"/>
      <c r="L18" s="119"/>
      <c r="M18" s="119"/>
      <c r="N18" s="119"/>
    </row>
    <row r="19" spans="2:14" x14ac:dyDescent="0.25">
      <c r="B19" s="71" t="s">
        <v>39</v>
      </c>
      <c r="C19" s="120"/>
      <c r="D19" s="120"/>
      <c r="E19" s="120"/>
      <c r="F19" s="120"/>
      <c r="G19" s="120"/>
      <c r="H19" s="119"/>
      <c r="I19" s="119"/>
      <c r="J19" s="119"/>
      <c r="K19" s="119"/>
      <c r="L19" s="119"/>
      <c r="M19" s="119"/>
      <c r="N19" s="119"/>
    </row>
    <row r="20" spans="2:14" ht="15.95" customHeight="1" x14ac:dyDescent="0.25">
      <c r="B20" s="72" t="s">
        <v>46</v>
      </c>
      <c r="C20" s="117" t="str">
        <f>IF(SUM(C13:C19)=0,"",SUM(C13:C19))</f>
        <v/>
      </c>
      <c r="D20" s="117" t="str">
        <f t="shared" ref="D20:N20" si="0">IF(SUM(D13:D19)=0,"",SUM(D13:D19))</f>
        <v/>
      </c>
      <c r="E20" s="117" t="str">
        <f t="shared" si="0"/>
        <v/>
      </c>
      <c r="F20" s="117" t="str">
        <f t="shared" si="0"/>
        <v/>
      </c>
      <c r="G20" s="117" t="str">
        <f t="shared" si="0"/>
        <v/>
      </c>
      <c r="H20" s="117" t="str">
        <f t="shared" si="0"/>
        <v/>
      </c>
      <c r="I20" s="117" t="str">
        <f t="shared" si="0"/>
        <v/>
      </c>
      <c r="J20" s="117" t="str">
        <f t="shared" si="0"/>
        <v/>
      </c>
      <c r="K20" s="117" t="str">
        <f t="shared" si="0"/>
        <v/>
      </c>
      <c r="L20" s="117" t="str">
        <f t="shared" si="0"/>
        <v/>
      </c>
      <c r="M20" s="117" t="str">
        <f t="shared" si="0"/>
        <v/>
      </c>
      <c r="N20" s="117" t="str">
        <f t="shared" si="0"/>
        <v/>
      </c>
    </row>
    <row r="21" spans="2:14" ht="15.95" customHeight="1" x14ac:dyDescent="0.25">
      <c r="B21" s="69" t="s">
        <v>47</v>
      </c>
      <c r="C21" s="234">
        <f>SUM(C20:E20)</f>
        <v>0</v>
      </c>
      <c r="D21" s="234"/>
      <c r="E21" s="234"/>
      <c r="F21" s="234">
        <f t="shared" ref="F21" si="1">SUM(F20:H20)</f>
        <v>0</v>
      </c>
      <c r="G21" s="234"/>
      <c r="H21" s="234"/>
      <c r="I21" s="234">
        <f t="shared" ref="I21" si="2">SUM(I20:K20)</f>
        <v>0</v>
      </c>
      <c r="J21" s="234"/>
      <c r="K21" s="234"/>
      <c r="L21" s="234">
        <f t="shared" ref="L21" si="3">SUM(L20:N20)</f>
        <v>0</v>
      </c>
      <c r="M21" s="234"/>
      <c r="N21" s="234"/>
    </row>
    <row r="22" spans="2:14" ht="5.0999999999999996" customHeight="1" x14ac:dyDescent="0.25">
      <c r="B22" s="240"/>
      <c r="C22" s="240"/>
      <c r="D22" s="240"/>
      <c r="E22" s="240"/>
      <c r="F22" s="240"/>
      <c r="G22" s="240"/>
      <c r="H22" s="240"/>
    </row>
    <row r="23" spans="2:14" ht="15.95" customHeight="1" x14ac:dyDescent="0.25">
      <c r="B23" s="236" t="s">
        <v>48</v>
      </c>
      <c r="C23" s="237"/>
      <c r="D23" s="237"/>
      <c r="E23" s="237"/>
      <c r="F23" s="237"/>
      <c r="G23" s="237"/>
      <c r="H23" s="237"/>
      <c r="I23" s="237"/>
      <c r="J23" s="237"/>
      <c r="K23" s="237"/>
      <c r="L23" s="237"/>
    </row>
    <row r="24" spans="2:14" ht="15.95" customHeight="1" x14ac:dyDescent="0.25">
      <c r="B24" s="178" t="s">
        <v>45</v>
      </c>
      <c r="C24" s="178" t="s">
        <v>32</v>
      </c>
      <c r="D24" s="178"/>
      <c r="E24" s="178"/>
      <c r="F24" s="238" t="s">
        <v>366</v>
      </c>
      <c r="G24" s="178" t="s">
        <v>365</v>
      </c>
      <c r="H24" s="178"/>
      <c r="I24" s="178"/>
      <c r="J24" s="178" t="s">
        <v>31</v>
      </c>
      <c r="K24" s="178"/>
      <c r="L24" s="178"/>
    </row>
    <row r="25" spans="2:14" ht="15.95" customHeight="1" x14ac:dyDescent="0.25">
      <c r="B25" s="178"/>
      <c r="C25" s="60" t="s">
        <v>40</v>
      </c>
      <c r="D25" s="60" t="s">
        <v>41</v>
      </c>
      <c r="E25" s="60" t="s">
        <v>42</v>
      </c>
      <c r="F25" s="239"/>
      <c r="G25" s="140" t="s">
        <v>40</v>
      </c>
      <c r="H25" s="140" t="s">
        <v>41</v>
      </c>
      <c r="I25" s="140" t="s">
        <v>42</v>
      </c>
      <c r="J25" s="140" t="s">
        <v>40</v>
      </c>
      <c r="K25" s="140" t="s">
        <v>41</v>
      </c>
      <c r="L25" s="140" t="s">
        <v>42</v>
      </c>
    </row>
    <row r="26" spans="2:14" ht="25.5" x14ac:dyDescent="0.25">
      <c r="B26" s="69" t="s">
        <v>217</v>
      </c>
      <c r="C26" s="121"/>
      <c r="D26" s="121"/>
      <c r="E26" s="137"/>
      <c r="F26" s="137"/>
      <c r="G26" s="121"/>
      <c r="H26" s="121"/>
      <c r="I26" s="121"/>
      <c r="J26" s="121"/>
      <c r="K26" s="121"/>
      <c r="L26" s="121"/>
    </row>
    <row r="27" spans="2:14" x14ac:dyDescent="0.25">
      <c r="B27" s="62" t="s">
        <v>50</v>
      </c>
      <c r="C27" s="122"/>
      <c r="D27" s="122"/>
      <c r="E27" s="138"/>
      <c r="F27" s="138"/>
      <c r="G27" s="122"/>
      <c r="H27" s="122"/>
      <c r="I27" s="122"/>
      <c r="J27" s="121"/>
      <c r="K27" s="121"/>
      <c r="L27" s="121"/>
    </row>
    <row r="28" spans="2:14" x14ac:dyDescent="0.25">
      <c r="B28" s="62" t="s">
        <v>49</v>
      </c>
      <c r="C28" s="122"/>
      <c r="D28" s="122"/>
      <c r="E28" s="138"/>
      <c r="F28" s="138"/>
      <c r="G28" s="122"/>
      <c r="H28" s="122"/>
      <c r="I28" s="122"/>
      <c r="J28" s="121"/>
      <c r="K28" s="121"/>
      <c r="L28" s="121"/>
    </row>
    <row r="29" spans="2:14" ht="25.5" x14ac:dyDescent="0.25">
      <c r="B29" s="69" t="s">
        <v>218</v>
      </c>
      <c r="C29" s="122"/>
      <c r="D29" s="122"/>
      <c r="E29" s="138"/>
      <c r="F29" s="138"/>
      <c r="G29" s="122"/>
      <c r="H29" s="122"/>
      <c r="I29" s="122"/>
      <c r="J29" s="121"/>
      <c r="K29" s="121"/>
      <c r="L29" s="121"/>
    </row>
    <row r="30" spans="2:14" ht="25.5" x14ac:dyDescent="0.25">
      <c r="B30" s="62" t="s">
        <v>84</v>
      </c>
      <c r="C30" s="122"/>
      <c r="D30" s="122"/>
      <c r="E30" s="138"/>
      <c r="F30" s="138"/>
      <c r="G30" s="122"/>
      <c r="H30" s="122"/>
      <c r="I30" s="122"/>
      <c r="J30" s="121"/>
      <c r="K30" s="121"/>
      <c r="L30" s="121"/>
    </row>
    <row r="31" spans="2:14" ht="15.95" customHeight="1" x14ac:dyDescent="0.25">
      <c r="B31" s="69" t="s">
        <v>46</v>
      </c>
      <c r="C31" s="118" t="str">
        <f t="shared" ref="C31:L31" si="4">IF(SUM(C26:C30)=0,"",SUM(C26:C30))</f>
        <v/>
      </c>
      <c r="D31" s="118" t="str">
        <f t="shared" si="4"/>
        <v/>
      </c>
      <c r="E31" s="139" t="str">
        <f t="shared" si="4"/>
        <v/>
      </c>
      <c r="F31" s="118" t="str">
        <f t="shared" si="4"/>
        <v/>
      </c>
      <c r="G31" s="118" t="str">
        <f t="shared" si="4"/>
        <v/>
      </c>
      <c r="H31" s="118" t="str">
        <f t="shared" si="4"/>
        <v/>
      </c>
      <c r="I31" s="118" t="str">
        <f t="shared" si="4"/>
        <v/>
      </c>
      <c r="J31" s="118" t="str">
        <f t="shared" si="4"/>
        <v/>
      </c>
      <c r="K31" s="118" t="str">
        <f t="shared" si="4"/>
        <v/>
      </c>
      <c r="L31" s="118" t="str">
        <f t="shared" si="4"/>
        <v/>
      </c>
    </row>
    <row r="32" spans="2:14" ht="15.95" customHeight="1" x14ac:dyDescent="0.25">
      <c r="B32" s="69" t="s">
        <v>47</v>
      </c>
      <c r="C32" s="234">
        <f>SUM(C31:E31)</f>
        <v>0</v>
      </c>
      <c r="D32" s="234"/>
      <c r="E32" s="235"/>
      <c r="F32" s="141" t="str">
        <f>F31</f>
        <v/>
      </c>
      <c r="G32" s="234">
        <f>SUM(G31:I31)</f>
        <v>0</v>
      </c>
      <c r="H32" s="234"/>
      <c r="I32" s="234"/>
      <c r="J32" s="234">
        <f>SUM(J31:L31)</f>
        <v>0</v>
      </c>
      <c r="K32" s="234"/>
      <c r="L32" s="234"/>
    </row>
    <row r="33" spans="2:15" x14ac:dyDescent="0.25">
      <c r="B33" s="59"/>
      <c r="C33" s="68"/>
      <c r="D33" s="68"/>
      <c r="E33" s="68"/>
      <c r="F33" s="68"/>
      <c r="G33" s="68"/>
      <c r="H33" s="68"/>
      <c r="I33" s="52"/>
      <c r="J33" s="52"/>
      <c r="K33" s="52"/>
    </row>
    <row r="34" spans="2:15" x14ac:dyDescent="0.25">
      <c r="B34" s="230" t="s">
        <v>51</v>
      </c>
      <c r="C34" s="231"/>
      <c r="D34" s="231"/>
      <c r="E34" s="231"/>
      <c r="F34" s="231"/>
      <c r="G34" s="231"/>
      <c r="H34" s="231"/>
      <c r="I34" s="231"/>
      <c r="J34" s="231"/>
      <c r="K34" s="231"/>
      <c r="L34" s="231"/>
      <c r="M34" s="231"/>
      <c r="N34" s="232"/>
      <c r="O34" s="51"/>
    </row>
    <row r="35" spans="2:15" ht="30" customHeight="1" x14ac:dyDescent="0.25">
      <c r="B35" s="224"/>
      <c r="C35" s="225"/>
      <c r="D35" s="225"/>
      <c r="E35" s="225"/>
      <c r="F35" s="225"/>
      <c r="G35" s="225"/>
      <c r="H35" s="225"/>
      <c r="I35" s="225"/>
      <c r="J35" s="225"/>
      <c r="K35" s="225"/>
      <c r="L35" s="225"/>
      <c r="M35" s="225"/>
      <c r="N35" s="226"/>
      <c r="O35" s="74"/>
    </row>
    <row r="36" spans="2:15" ht="30" customHeight="1" x14ac:dyDescent="0.25">
      <c r="B36" s="224"/>
      <c r="C36" s="225"/>
      <c r="D36" s="225"/>
      <c r="E36" s="225"/>
      <c r="F36" s="225"/>
      <c r="G36" s="225"/>
      <c r="H36" s="225"/>
      <c r="I36" s="225"/>
      <c r="J36" s="225"/>
      <c r="K36" s="225"/>
      <c r="L36" s="225"/>
      <c r="M36" s="225"/>
      <c r="N36" s="226"/>
      <c r="O36" s="74"/>
    </row>
    <row r="37" spans="2:15" ht="30" customHeight="1" x14ac:dyDescent="0.25">
      <c r="B37" s="224"/>
      <c r="C37" s="225"/>
      <c r="D37" s="225"/>
      <c r="E37" s="225"/>
      <c r="F37" s="225"/>
      <c r="G37" s="225"/>
      <c r="H37" s="225"/>
      <c r="I37" s="225"/>
      <c r="J37" s="225"/>
      <c r="K37" s="225"/>
      <c r="L37" s="225"/>
      <c r="M37" s="225"/>
      <c r="N37" s="226"/>
      <c r="O37" s="74"/>
    </row>
    <row r="38" spans="2:15" ht="30" customHeight="1" x14ac:dyDescent="0.25">
      <c r="B38" s="224"/>
      <c r="C38" s="225"/>
      <c r="D38" s="225"/>
      <c r="E38" s="225"/>
      <c r="F38" s="225"/>
      <c r="G38" s="225"/>
      <c r="H38" s="225"/>
      <c r="I38" s="225"/>
      <c r="J38" s="225"/>
      <c r="K38" s="225"/>
      <c r="L38" s="225"/>
      <c r="M38" s="225"/>
      <c r="N38" s="226"/>
      <c r="O38" s="74"/>
    </row>
    <row r="39" spans="2:15" ht="30" customHeight="1" x14ac:dyDescent="0.25">
      <c r="B39" s="227"/>
      <c r="C39" s="228"/>
      <c r="D39" s="228"/>
      <c r="E39" s="228"/>
      <c r="F39" s="228"/>
      <c r="G39" s="228"/>
      <c r="H39" s="228"/>
      <c r="I39" s="228"/>
      <c r="J39" s="228"/>
      <c r="K39" s="228"/>
      <c r="L39" s="228"/>
      <c r="M39" s="228"/>
      <c r="N39" s="229"/>
      <c r="O39" s="74"/>
    </row>
    <row r="40" spans="2:15" ht="4.5" customHeight="1" x14ac:dyDescent="0.25"/>
  </sheetData>
  <sheetProtection algorithmName="SHA-512" hashValue="IVUOU53MQ5alrhOeCdwWELYJIlwwuYZ4l9oQK0DPW5V9STdh8H7lum1UQ+VPDL3991DbAWg6BCmpc6EO/fDaIg==" saltValue="3+yzHvuo/Zs+0SqDFUdlXA==" spinCount="100000" sheet="1" scenarios="1"/>
  <mergeCells count="30">
    <mergeCell ref="G24:I24"/>
    <mergeCell ref="F24:F25"/>
    <mergeCell ref="J24:L24"/>
    <mergeCell ref="C21:E21"/>
    <mergeCell ref="F21:H21"/>
    <mergeCell ref="I21:K21"/>
    <mergeCell ref="B22:H22"/>
    <mergeCell ref="C11:E11"/>
    <mergeCell ref="F11:H11"/>
    <mergeCell ref="I11:K11"/>
    <mergeCell ref="C6:N6"/>
    <mergeCell ref="B35:N39"/>
    <mergeCell ref="B34:N34"/>
    <mergeCell ref="C24:E24"/>
    <mergeCell ref="B24:B25"/>
    <mergeCell ref="L11:N11"/>
    <mergeCell ref="B9:N9"/>
    <mergeCell ref="B10:N10"/>
    <mergeCell ref="C32:E32"/>
    <mergeCell ref="L21:N21"/>
    <mergeCell ref="B23:L23"/>
    <mergeCell ref="J32:L32"/>
    <mergeCell ref="G32:I32"/>
    <mergeCell ref="B2:C4"/>
    <mergeCell ref="D2:N2"/>
    <mergeCell ref="D3:N3"/>
    <mergeCell ref="D4:F4"/>
    <mergeCell ref="G4:H4"/>
    <mergeCell ref="I4:L4"/>
    <mergeCell ref="M4:N4"/>
  </mergeCells>
  <conditionalFormatting sqref="C13:N19">
    <cfRule type="expression" dxfId="20" priority="4">
      <formula>$C$13=""</formula>
    </cfRule>
  </conditionalFormatting>
  <conditionalFormatting sqref="C26:F30">
    <cfRule type="expression" dxfId="19" priority="3">
      <formula>$C$26=""</formula>
    </cfRule>
  </conditionalFormatting>
  <conditionalFormatting sqref="B35:N39">
    <cfRule type="containsBlanks" dxfId="18" priority="2">
      <formula>LEN(TRIM(B35))=0</formula>
    </cfRule>
  </conditionalFormatting>
  <conditionalFormatting sqref="G26:L30">
    <cfRule type="expression" dxfId="17" priority="1">
      <formula>$C$26=""</formula>
    </cfRule>
  </conditionalFormatting>
  <printOptions horizontalCentered="1"/>
  <pageMargins left="0.39370078740157483" right="0.39370078740157483" top="0.39370078740157483" bottom="0.39370078740157483" header="0.31496062992125984" footer="0.31496062992125984"/>
  <pageSetup paperSize="125" scale="85"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45"/>
  <sheetViews>
    <sheetView view="pageBreakPreview" zoomScaleNormal="100" zoomScaleSheetLayoutView="100" zoomScalePageLayoutView="80" workbookViewId="0">
      <selection activeCell="F18" sqref="F18"/>
    </sheetView>
  </sheetViews>
  <sheetFormatPr baseColWidth="10" defaultColWidth="10.85546875" defaultRowHeight="12.75" x14ac:dyDescent="0.25"/>
  <cols>
    <col min="1" max="1" width="12.28515625" style="77" customWidth="1"/>
    <col min="2" max="2" width="18.85546875" style="77" customWidth="1"/>
    <col min="3" max="3" width="10.85546875" style="77" customWidth="1"/>
    <col min="4" max="5" width="10.85546875" style="77"/>
    <col min="6" max="6" width="23.85546875" style="77" customWidth="1"/>
    <col min="7" max="7" width="8.85546875" style="77" customWidth="1"/>
    <col min="8" max="8" width="12.5703125" style="79" bestFit="1" customWidth="1"/>
    <col min="9" max="9" width="8.5703125" style="77" customWidth="1"/>
    <col min="10" max="12" width="10.85546875" style="77"/>
    <col min="13" max="13" width="19.42578125" style="77" customWidth="1"/>
    <col min="14" max="14" width="10.85546875" style="77" customWidth="1"/>
    <col min="15" max="15" width="15.85546875" style="77" customWidth="1"/>
    <col min="16" max="16" width="10.85546875" style="77" customWidth="1"/>
    <col min="17" max="16384" width="10.85546875" style="77"/>
  </cols>
  <sheetData>
    <row r="1" spans="1:15" ht="17.100000000000001" customHeight="1" x14ac:dyDescent="0.25">
      <c r="A1" s="198"/>
      <c r="B1" s="198"/>
      <c r="C1" s="244" t="s">
        <v>198</v>
      </c>
      <c r="D1" s="244"/>
      <c r="E1" s="244"/>
      <c r="F1" s="244"/>
      <c r="G1" s="244"/>
      <c r="H1" s="244"/>
      <c r="I1" s="244"/>
      <c r="J1" s="244"/>
      <c r="K1" s="244"/>
      <c r="L1" s="244"/>
      <c r="M1" s="244"/>
      <c r="N1" s="244"/>
      <c r="O1" s="244"/>
    </row>
    <row r="2" spans="1:15" ht="17.100000000000001" customHeight="1" x14ac:dyDescent="0.25">
      <c r="A2" s="198"/>
      <c r="B2" s="198"/>
      <c r="C2" s="187" t="s">
        <v>199</v>
      </c>
      <c r="D2" s="187"/>
      <c r="E2" s="187"/>
      <c r="F2" s="187"/>
      <c r="G2" s="187"/>
      <c r="H2" s="187"/>
      <c r="I2" s="187"/>
      <c r="J2" s="187"/>
      <c r="K2" s="187"/>
      <c r="L2" s="187"/>
      <c r="M2" s="187"/>
      <c r="N2" s="187"/>
      <c r="O2" s="187"/>
    </row>
    <row r="3" spans="1:15" ht="17.100000000000001" customHeight="1" x14ac:dyDescent="0.25">
      <c r="A3" s="198"/>
      <c r="B3" s="198"/>
      <c r="C3" s="245" t="s">
        <v>200</v>
      </c>
      <c r="D3" s="245"/>
      <c r="E3" s="245"/>
      <c r="F3" s="78" t="s">
        <v>367</v>
      </c>
      <c r="G3" s="245" t="s">
        <v>368</v>
      </c>
      <c r="H3" s="245"/>
      <c r="I3" s="245"/>
      <c r="J3" s="245"/>
      <c r="K3" s="245"/>
      <c r="L3" s="245"/>
      <c r="M3" s="245"/>
      <c r="N3" s="245" t="s">
        <v>221</v>
      </c>
      <c r="O3" s="245"/>
    </row>
    <row r="4" spans="1:15" ht="5.0999999999999996" customHeight="1" x14ac:dyDescent="0.25"/>
    <row r="5" spans="1:15" ht="26.1" customHeight="1" x14ac:dyDescent="0.25">
      <c r="A5" s="246" t="s">
        <v>223</v>
      </c>
      <c r="B5" s="247"/>
      <c r="C5" s="171" t="str">
        <f>IF('S1. Inf. General '!C11="","",'S1. Inf. General '!C11)</f>
        <v/>
      </c>
      <c r="D5" s="172"/>
      <c r="E5" s="172"/>
      <c r="F5" s="172"/>
      <c r="G5" s="172"/>
      <c r="H5" s="172"/>
      <c r="I5" s="172"/>
      <c r="J5" s="172"/>
      <c r="K5" s="172"/>
      <c r="L5" s="172"/>
      <c r="M5" s="172"/>
      <c r="N5" s="172"/>
      <c r="O5" s="173"/>
    </row>
    <row r="6" spans="1:15" ht="5.0999999999999996" customHeight="1" x14ac:dyDescent="0.25"/>
    <row r="7" spans="1:15" ht="5.0999999999999996" customHeight="1" x14ac:dyDescent="0.25"/>
    <row r="8" spans="1:15" x14ac:dyDescent="0.25">
      <c r="A8" s="241" t="s">
        <v>69</v>
      </c>
      <c r="B8" s="242"/>
      <c r="C8" s="242"/>
      <c r="D8" s="242"/>
      <c r="E8" s="242"/>
      <c r="F8" s="242"/>
      <c r="G8" s="242"/>
      <c r="H8" s="242"/>
      <c r="I8" s="242"/>
      <c r="J8" s="242"/>
      <c r="K8" s="242"/>
      <c r="L8" s="242"/>
      <c r="M8" s="242"/>
      <c r="N8" s="242"/>
      <c r="O8" s="243"/>
    </row>
    <row r="9" spans="1:15" s="81" customFormat="1" ht="48" x14ac:dyDescent="0.25">
      <c r="A9" s="76" t="s">
        <v>85</v>
      </c>
      <c r="B9" s="76" t="s">
        <v>70</v>
      </c>
      <c r="C9" s="76" t="s">
        <v>63</v>
      </c>
      <c r="D9" s="76" t="s">
        <v>23</v>
      </c>
      <c r="E9" s="76" t="s">
        <v>6</v>
      </c>
      <c r="F9" s="76" t="s">
        <v>21</v>
      </c>
      <c r="G9" s="76" t="s">
        <v>4</v>
      </c>
      <c r="H9" s="80" t="s">
        <v>246</v>
      </c>
      <c r="I9" s="76" t="s">
        <v>25</v>
      </c>
      <c r="J9" s="76" t="s">
        <v>26</v>
      </c>
      <c r="K9" s="132" t="s">
        <v>247</v>
      </c>
      <c r="L9" s="132" t="s">
        <v>31</v>
      </c>
      <c r="M9" s="76" t="s">
        <v>222</v>
      </c>
      <c r="N9" s="76" t="s">
        <v>24</v>
      </c>
      <c r="O9" s="76" t="s">
        <v>71</v>
      </c>
    </row>
    <row r="10" spans="1:15" x14ac:dyDescent="0.25">
      <c r="A10" s="123"/>
      <c r="B10" s="123"/>
      <c r="C10" s="123"/>
      <c r="D10" s="124"/>
      <c r="E10" s="124"/>
      <c r="F10" s="123"/>
      <c r="G10" s="123"/>
      <c r="H10" s="125"/>
      <c r="I10" s="123"/>
      <c r="J10" s="123"/>
      <c r="K10" s="123"/>
      <c r="L10" s="123"/>
      <c r="M10" s="123"/>
      <c r="N10" s="123"/>
      <c r="O10" s="123"/>
    </row>
    <row r="11" spans="1:15" x14ac:dyDescent="0.25">
      <c r="A11" s="123"/>
      <c r="B11" s="123"/>
      <c r="C11" s="123"/>
      <c r="D11" s="124"/>
      <c r="E11" s="124"/>
      <c r="F11" s="123"/>
      <c r="G11" s="123"/>
      <c r="H11" s="125"/>
      <c r="I11" s="123"/>
      <c r="J11" s="123"/>
      <c r="K11" s="123"/>
      <c r="L11" s="123"/>
      <c r="M11" s="123"/>
      <c r="N11" s="123"/>
      <c r="O11" s="123"/>
    </row>
    <row r="12" spans="1:15" x14ac:dyDescent="0.25">
      <c r="A12" s="123"/>
      <c r="B12" s="123"/>
      <c r="C12" s="123"/>
      <c r="D12" s="124"/>
      <c r="E12" s="124"/>
      <c r="F12" s="123"/>
      <c r="G12" s="123"/>
      <c r="H12" s="125"/>
      <c r="I12" s="123"/>
      <c r="J12" s="123"/>
      <c r="K12" s="123"/>
      <c r="L12" s="123"/>
      <c r="M12" s="123"/>
      <c r="N12" s="123"/>
      <c r="O12" s="123"/>
    </row>
    <row r="13" spans="1:15" x14ac:dyDescent="0.25">
      <c r="A13" s="123"/>
      <c r="B13" s="123"/>
      <c r="C13" s="123"/>
      <c r="D13" s="124"/>
      <c r="E13" s="124"/>
      <c r="F13" s="123"/>
      <c r="G13" s="123"/>
      <c r="H13" s="125"/>
      <c r="I13" s="123"/>
      <c r="J13" s="123"/>
      <c r="K13" s="123"/>
      <c r="L13" s="123"/>
      <c r="M13" s="123"/>
      <c r="N13" s="123"/>
      <c r="O13" s="123"/>
    </row>
    <row r="14" spans="1:15" x14ac:dyDescent="0.25">
      <c r="A14" s="123"/>
      <c r="B14" s="123"/>
      <c r="C14" s="123"/>
      <c r="D14" s="124"/>
      <c r="E14" s="124"/>
      <c r="F14" s="123"/>
      <c r="G14" s="123"/>
      <c r="H14" s="125"/>
      <c r="I14" s="123"/>
      <c r="J14" s="123"/>
      <c r="K14" s="123"/>
      <c r="L14" s="123"/>
      <c r="M14" s="123"/>
      <c r="N14" s="123"/>
      <c r="O14" s="123"/>
    </row>
    <row r="15" spans="1:15" x14ac:dyDescent="0.25">
      <c r="A15" s="123"/>
      <c r="B15" s="123"/>
      <c r="C15" s="123"/>
      <c r="D15" s="124"/>
      <c r="E15" s="124"/>
      <c r="F15" s="123"/>
      <c r="G15" s="123"/>
      <c r="H15" s="125"/>
      <c r="I15" s="123"/>
      <c r="J15" s="123"/>
      <c r="K15" s="123"/>
      <c r="L15" s="123"/>
      <c r="M15" s="123"/>
      <c r="N15" s="123"/>
      <c r="O15" s="123"/>
    </row>
    <row r="16" spans="1:15" x14ac:dyDescent="0.25">
      <c r="A16" s="123"/>
      <c r="B16" s="123"/>
      <c r="C16" s="123"/>
      <c r="D16" s="124"/>
      <c r="E16" s="124"/>
      <c r="F16" s="123"/>
      <c r="G16" s="123"/>
      <c r="H16" s="125"/>
      <c r="I16" s="123"/>
      <c r="J16" s="123"/>
      <c r="K16" s="123"/>
      <c r="L16" s="123"/>
      <c r="M16" s="123"/>
      <c r="N16" s="123"/>
      <c r="O16" s="123"/>
    </row>
    <row r="17" spans="1:15" x14ac:dyDescent="0.25">
      <c r="A17" s="123"/>
      <c r="B17" s="123"/>
      <c r="C17" s="123"/>
      <c r="D17" s="124"/>
      <c r="E17" s="124"/>
      <c r="F17" s="123"/>
      <c r="G17" s="123"/>
      <c r="H17" s="125"/>
      <c r="I17" s="123"/>
      <c r="J17" s="123"/>
      <c r="K17" s="123"/>
      <c r="L17" s="123"/>
      <c r="M17" s="123"/>
      <c r="N17" s="123"/>
      <c r="O17" s="123"/>
    </row>
    <row r="18" spans="1:15" x14ac:dyDescent="0.25">
      <c r="A18" s="123"/>
      <c r="B18" s="123"/>
      <c r="C18" s="123"/>
      <c r="D18" s="124"/>
      <c r="E18" s="124"/>
      <c r="F18" s="123"/>
      <c r="G18" s="123"/>
      <c r="H18" s="125"/>
      <c r="I18" s="123"/>
      <c r="J18" s="123"/>
      <c r="K18" s="123"/>
      <c r="L18" s="123"/>
      <c r="M18" s="123"/>
      <c r="N18" s="123"/>
      <c r="O18" s="123"/>
    </row>
    <row r="19" spans="1:15" x14ac:dyDescent="0.25">
      <c r="A19" s="123"/>
      <c r="B19" s="123"/>
      <c r="C19" s="123"/>
      <c r="D19" s="124"/>
      <c r="E19" s="124"/>
      <c r="F19" s="123"/>
      <c r="G19" s="123"/>
      <c r="H19" s="125"/>
      <c r="I19" s="123"/>
      <c r="J19" s="123"/>
      <c r="K19" s="123"/>
      <c r="L19" s="123"/>
      <c r="M19" s="123"/>
      <c r="N19" s="123"/>
      <c r="O19" s="123"/>
    </row>
    <row r="20" spans="1:15" x14ac:dyDescent="0.25">
      <c r="A20" s="123"/>
      <c r="B20" s="123"/>
      <c r="C20" s="123"/>
      <c r="D20" s="124"/>
      <c r="E20" s="124"/>
      <c r="F20" s="123"/>
      <c r="G20" s="123"/>
      <c r="H20" s="125"/>
      <c r="I20" s="123"/>
      <c r="J20" s="123"/>
      <c r="K20" s="123"/>
      <c r="L20" s="123"/>
      <c r="M20" s="123"/>
      <c r="N20" s="123"/>
      <c r="O20" s="123"/>
    </row>
    <row r="21" spans="1:15" x14ac:dyDescent="0.25">
      <c r="A21" s="123"/>
      <c r="B21" s="123"/>
      <c r="C21" s="123"/>
      <c r="D21" s="124"/>
      <c r="E21" s="124"/>
      <c r="F21" s="123"/>
      <c r="G21" s="123"/>
      <c r="H21" s="125"/>
      <c r="I21" s="123"/>
      <c r="J21" s="123"/>
      <c r="K21" s="123"/>
      <c r="L21" s="123"/>
      <c r="M21" s="123"/>
      <c r="N21" s="123"/>
      <c r="O21" s="123"/>
    </row>
    <row r="22" spans="1:15" x14ac:dyDescent="0.25">
      <c r="A22" s="123"/>
      <c r="B22" s="123"/>
      <c r="C22" s="123"/>
      <c r="D22" s="124"/>
      <c r="E22" s="124"/>
      <c r="F22" s="123"/>
      <c r="G22" s="123"/>
      <c r="H22" s="125"/>
      <c r="I22" s="123"/>
      <c r="J22" s="123"/>
      <c r="K22" s="123"/>
      <c r="L22" s="123"/>
      <c r="M22" s="123"/>
      <c r="N22" s="123"/>
      <c r="O22" s="123"/>
    </row>
    <row r="23" spans="1:15" x14ac:dyDescent="0.25">
      <c r="A23" s="123"/>
      <c r="B23" s="123"/>
      <c r="C23" s="123"/>
      <c r="D23" s="124"/>
      <c r="E23" s="124"/>
      <c r="F23" s="123"/>
      <c r="G23" s="123"/>
      <c r="H23" s="125"/>
      <c r="I23" s="123"/>
      <c r="J23" s="123"/>
      <c r="K23" s="123"/>
      <c r="L23" s="123"/>
      <c r="M23" s="123"/>
      <c r="N23" s="123"/>
      <c r="O23" s="123"/>
    </row>
    <row r="24" spans="1:15" x14ac:dyDescent="0.25">
      <c r="A24" s="123"/>
      <c r="B24" s="123"/>
      <c r="C24" s="123"/>
      <c r="D24" s="124"/>
      <c r="E24" s="124"/>
      <c r="F24" s="123"/>
      <c r="G24" s="123"/>
      <c r="H24" s="125"/>
      <c r="I24" s="123"/>
      <c r="J24" s="123"/>
      <c r="K24" s="123"/>
      <c r="L24" s="123"/>
      <c r="M24" s="123"/>
      <c r="N24" s="123"/>
      <c r="O24" s="123"/>
    </row>
    <row r="25" spans="1:15" x14ac:dyDescent="0.25">
      <c r="A25" s="123"/>
      <c r="B25" s="123"/>
      <c r="C25" s="123"/>
      <c r="D25" s="124"/>
      <c r="E25" s="124"/>
      <c r="F25" s="123"/>
      <c r="G25" s="123"/>
      <c r="H25" s="125"/>
      <c r="I25" s="123"/>
      <c r="J25" s="123"/>
      <c r="K25" s="123"/>
      <c r="L25" s="123"/>
      <c r="M25" s="123"/>
      <c r="N25" s="123"/>
      <c r="O25" s="123"/>
    </row>
    <row r="26" spans="1:15" x14ac:dyDescent="0.25">
      <c r="A26" s="123"/>
      <c r="B26" s="123"/>
      <c r="C26" s="123"/>
      <c r="D26" s="124"/>
      <c r="E26" s="124"/>
      <c r="F26" s="123"/>
      <c r="G26" s="123"/>
      <c r="H26" s="125"/>
      <c r="I26" s="123"/>
      <c r="J26" s="123"/>
      <c r="K26" s="123"/>
      <c r="L26" s="123"/>
      <c r="M26" s="123"/>
      <c r="N26" s="123"/>
      <c r="O26" s="123"/>
    </row>
    <row r="27" spans="1:15" x14ac:dyDescent="0.25">
      <c r="A27" s="123"/>
      <c r="B27" s="123"/>
      <c r="C27" s="123"/>
      <c r="D27" s="124"/>
      <c r="E27" s="124"/>
      <c r="F27" s="123"/>
      <c r="G27" s="123"/>
      <c r="H27" s="125"/>
      <c r="I27" s="123"/>
      <c r="J27" s="123"/>
      <c r="K27" s="123"/>
      <c r="L27" s="123"/>
      <c r="M27" s="123"/>
      <c r="N27" s="123"/>
      <c r="O27" s="123"/>
    </row>
    <row r="28" spans="1:15" x14ac:dyDescent="0.25">
      <c r="A28" s="123"/>
      <c r="B28" s="123"/>
      <c r="C28" s="123"/>
      <c r="D28" s="124"/>
      <c r="E28" s="124"/>
      <c r="F28" s="123"/>
      <c r="G28" s="123"/>
      <c r="H28" s="125"/>
      <c r="I28" s="123"/>
      <c r="J28" s="123"/>
      <c r="K28" s="123"/>
      <c r="L28" s="123"/>
      <c r="M28" s="123"/>
      <c r="N28" s="123"/>
      <c r="O28" s="123"/>
    </row>
    <row r="29" spans="1:15" x14ac:dyDescent="0.25">
      <c r="A29" s="123"/>
      <c r="B29" s="123"/>
      <c r="C29" s="123"/>
      <c r="D29" s="124"/>
      <c r="E29" s="124"/>
      <c r="F29" s="123"/>
      <c r="G29" s="123"/>
      <c r="H29" s="125"/>
      <c r="I29" s="123"/>
      <c r="J29" s="123"/>
      <c r="K29" s="123"/>
      <c r="L29" s="123"/>
      <c r="M29" s="123"/>
      <c r="N29" s="123"/>
      <c r="O29" s="123"/>
    </row>
    <row r="30" spans="1:15" x14ac:dyDescent="0.25">
      <c r="A30" s="123"/>
      <c r="B30" s="123"/>
      <c r="C30" s="123"/>
      <c r="D30" s="124"/>
      <c r="E30" s="124"/>
      <c r="F30" s="123"/>
      <c r="G30" s="123"/>
      <c r="H30" s="125"/>
      <c r="I30" s="123"/>
      <c r="J30" s="123"/>
      <c r="K30" s="123"/>
      <c r="L30" s="123"/>
      <c r="M30" s="123"/>
      <c r="N30" s="123"/>
      <c r="O30" s="123"/>
    </row>
    <row r="31" spans="1:15" x14ac:dyDescent="0.25">
      <c r="A31" s="123"/>
      <c r="B31" s="123"/>
      <c r="C31" s="123"/>
      <c r="D31" s="124"/>
      <c r="E31" s="124"/>
      <c r="F31" s="123"/>
      <c r="G31" s="123"/>
      <c r="H31" s="125"/>
      <c r="I31" s="123"/>
      <c r="J31" s="123"/>
      <c r="K31" s="123"/>
      <c r="L31" s="123"/>
      <c r="M31" s="123"/>
      <c r="N31" s="123"/>
      <c r="O31" s="123"/>
    </row>
    <row r="32" spans="1:15" x14ac:dyDescent="0.25">
      <c r="A32" s="123"/>
      <c r="B32" s="123"/>
      <c r="C32" s="123"/>
      <c r="D32" s="124"/>
      <c r="E32" s="124"/>
      <c r="F32" s="123"/>
      <c r="G32" s="123"/>
      <c r="H32" s="125"/>
      <c r="I32" s="123"/>
      <c r="J32" s="123"/>
      <c r="K32" s="123"/>
      <c r="L32" s="123"/>
      <c r="M32" s="123"/>
      <c r="N32" s="123"/>
      <c r="O32" s="123"/>
    </row>
    <row r="33" spans="1:15" x14ac:dyDescent="0.25">
      <c r="A33" s="123"/>
      <c r="B33" s="123"/>
      <c r="C33" s="123"/>
      <c r="D33" s="124"/>
      <c r="E33" s="124"/>
      <c r="F33" s="123"/>
      <c r="G33" s="123"/>
      <c r="H33" s="125"/>
      <c r="I33" s="123"/>
      <c r="J33" s="123"/>
      <c r="K33" s="123"/>
      <c r="L33" s="123"/>
      <c r="M33" s="123"/>
      <c r="N33" s="123"/>
      <c r="O33" s="123"/>
    </row>
    <row r="34" spans="1:15" x14ac:dyDescent="0.25">
      <c r="A34" s="123"/>
      <c r="B34" s="123"/>
      <c r="C34" s="123"/>
      <c r="D34" s="124"/>
      <c r="E34" s="124"/>
      <c r="F34" s="123"/>
      <c r="G34" s="123"/>
      <c r="H34" s="125"/>
      <c r="I34" s="123"/>
      <c r="J34" s="123"/>
      <c r="K34" s="123"/>
      <c r="L34" s="123"/>
      <c r="M34" s="123"/>
      <c r="N34" s="123"/>
      <c r="O34" s="123"/>
    </row>
    <row r="35" spans="1:15" x14ac:dyDescent="0.25">
      <c r="A35" s="123"/>
      <c r="B35" s="123"/>
      <c r="C35" s="123"/>
      <c r="D35" s="124"/>
      <c r="E35" s="124"/>
      <c r="F35" s="123"/>
      <c r="G35" s="123"/>
      <c r="H35" s="125"/>
      <c r="I35" s="123"/>
      <c r="J35" s="123"/>
      <c r="K35" s="123"/>
      <c r="L35" s="123"/>
      <c r="M35" s="123"/>
      <c r="N35" s="123"/>
      <c r="O35" s="123"/>
    </row>
    <row r="36" spans="1:15" x14ac:dyDescent="0.25">
      <c r="A36" s="123"/>
      <c r="B36" s="123"/>
      <c r="C36" s="123"/>
      <c r="D36" s="124"/>
      <c r="E36" s="124"/>
      <c r="F36" s="123"/>
      <c r="G36" s="123"/>
      <c r="H36" s="125"/>
      <c r="I36" s="123"/>
      <c r="J36" s="123"/>
      <c r="K36" s="123"/>
      <c r="L36" s="123"/>
      <c r="M36" s="123"/>
      <c r="N36" s="123"/>
      <c r="O36" s="123"/>
    </row>
    <row r="37" spans="1:15" x14ac:dyDescent="0.25">
      <c r="A37" s="123"/>
      <c r="B37" s="123"/>
      <c r="C37" s="123"/>
      <c r="D37" s="124"/>
      <c r="E37" s="124"/>
      <c r="F37" s="123"/>
      <c r="G37" s="123"/>
      <c r="H37" s="125"/>
      <c r="I37" s="123"/>
      <c r="J37" s="123"/>
      <c r="K37" s="123"/>
      <c r="L37" s="123"/>
      <c r="M37" s="123"/>
      <c r="N37" s="123"/>
      <c r="O37" s="123"/>
    </row>
    <row r="38" spans="1:15" x14ac:dyDescent="0.25">
      <c r="A38" s="123"/>
      <c r="B38" s="123"/>
      <c r="C38" s="123"/>
      <c r="D38" s="124"/>
      <c r="E38" s="124"/>
      <c r="F38" s="123"/>
      <c r="G38" s="123"/>
      <c r="H38" s="125"/>
      <c r="I38" s="123"/>
      <c r="J38" s="123"/>
      <c r="K38" s="123"/>
      <c r="L38" s="123"/>
      <c r="M38" s="123"/>
      <c r="N38" s="123"/>
      <c r="O38" s="123"/>
    </row>
    <row r="39" spans="1:15" x14ac:dyDescent="0.25">
      <c r="A39" s="123"/>
      <c r="B39" s="123"/>
      <c r="C39" s="123"/>
      <c r="D39" s="124"/>
      <c r="E39" s="124"/>
      <c r="F39" s="123"/>
      <c r="G39" s="123"/>
      <c r="H39" s="125"/>
      <c r="I39" s="123"/>
      <c r="J39" s="123"/>
      <c r="K39" s="123"/>
      <c r="L39" s="123"/>
      <c r="M39" s="123"/>
      <c r="N39" s="123"/>
      <c r="O39" s="123"/>
    </row>
    <row r="40" spans="1:15" x14ac:dyDescent="0.25">
      <c r="A40" s="123"/>
      <c r="B40" s="123"/>
      <c r="C40" s="123"/>
      <c r="D40" s="124"/>
      <c r="E40" s="124"/>
      <c r="F40" s="123"/>
      <c r="G40" s="123"/>
      <c r="H40" s="125"/>
      <c r="I40" s="123"/>
      <c r="J40" s="123"/>
      <c r="K40" s="123"/>
      <c r="L40" s="123"/>
      <c r="M40" s="123"/>
      <c r="N40" s="123"/>
      <c r="O40" s="123"/>
    </row>
    <row r="41" spans="1:15" x14ac:dyDescent="0.25">
      <c r="A41" s="123"/>
      <c r="B41" s="123"/>
      <c r="C41" s="123"/>
      <c r="D41" s="124"/>
      <c r="E41" s="124"/>
      <c r="F41" s="123"/>
      <c r="G41" s="123"/>
      <c r="H41" s="125"/>
      <c r="I41" s="123"/>
      <c r="J41" s="123"/>
      <c r="K41" s="123"/>
      <c r="L41" s="123"/>
      <c r="M41" s="123"/>
      <c r="N41" s="123"/>
      <c r="O41" s="123"/>
    </row>
    <row r="42" spans="1:15" x14ac:dyDescent="0.25">
      <c r="A42" s="123"/>
      <c r="B42" s="123"/>
      <c r="C42" s="123"/>
      <c r="D42" s="124"/>
      <c r="E42" s="124"/>
      <c r="F42" s="123"/>
      <c r="G42" s="123"/>
      <c r="H42" s="125"/>
      <c r="I42" s="123"/>
      <c r="J42" s="123"/>
      <c r="K42" s="123"/>
      <c r="L42" s="123"/>
      <c r="M42" s="123"/>
      <c r="N42" s="123"/>
      <c r="O42" s="123"/>
    </row>
    <row r="43" spans="1:15" s="75" customFormat="1" ht="5.25" customHeight="1" x14ac:dyDescent="0.25">
      <c r="D43" s="83"/>
      <c r="E43" s="83"/>
      <c r="H43" s="84"/>
    </row>
    <row r="44" spans="1:15" x14ac:dyDescent="0.25">
      <c r="D44" s="85"/>
      <c r="E44" s="85"/>
    </row>
    <row r="45" spans="1:15" x14ac:dyDescent="0.25">
      <c r="D45" s="85"/>
      <c r="E45" s="85"/>
    </row>
  </sheetData>
  <sheetProtection algorithmName="SHA-512" hashValue="umpbTOrDHBT3XdQhGjE6g2dj8hFnV0DgjW6nccAXQ0u2aSxv8a5w9ByMa49760bStLSxdJN3U+UknSPkXga3jw==" saltValue="xODRB6HKD4DVnqry93iNmg==" spinCount="100000" sheet="1" scenarios="1"/>
  <mergeCells count="9">
    <mergeCell ref="A8:O8"/>
    <mergeCell ref="A1:B3"/>
    <mergeCell ref="C1:O1"/>
    <mergeCell ref="C2:O2"/>
    <mergeCell ref="C3:E3"/>
    <mergeCell ref="G3:M3"/>
    <mergeCell ref="N3:O3"/>
    <mergeCell ref="A5:B5"/>
    <mergeCell ref="C5:O5"/>
  </mergeCells>
  <conditionalFormatting sqref="A10:O10">
    <cfRule type="containsBlanks" dxfId="16" priority="3">
      <formula>LEN(TRIM(A10))=0</formula>
    </cfRule>
  </conditionalFormatting>
  <conditionalFormatting sqref="A11:O42">
    <cfRule type="expression" dxfId="15" priority="1">
      <formula>$A$10=""</formula>
    </cfRule>
    <cfRule type="expression" priority="2">
      <formula>$A$10=""</formula>
    </cfRule>
  </conditionalFormatting>
  <printOptions horizontalCentered="1"/>
  <pageMargins left="0.39370078740157483" right="0.39370078740157483" top="0.59055118110236227" bottom="0.39370078740157483" header="0.31496062992125984" footer="0.31496062992125984"/>
  <pageSetup paperSize="125" scale="67" orientation="landscape"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Listas!$F$3:$F$7</xm:f>
          </x14:formula1>
          <xm:sqref>N10:N43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80"/>
  <sheetViews>
    <sheetView view="pageBreakPreview" zoomScaleNormal="100" zoomScaleSheetLayoutView="100" workbookViewId="0">
      <selection activeCell="G9" sqref="G9"/>
    </sheetView>
  </sheetViews>
  <sheetFormatPr baseColWidth="10" defaultColWidth="10.85546875" defaultRowHeight="12.75" x14ac:dyDescent="0.25"/>
  <cols>
    <col min="1" max="1" width="10.85546875" style="77"/>
    <col min="2" max="2" width="16.140625" style="88" customWidth="1"/>
    <col min="3" max="3" width="13.5703125" style="79" customWidth="1"/>
    <col min="4" max="4" width="12.5703125" style="91" customWidth="1"/>
    <col min="5" max="5" width="14.5703125" style="91" customWidth="1"/>
    <col min="6" max="6" width="13.42578125" style="91" customWidth="1"/>
    <col min="7" max="7" width="16.85546875" style="79" customWidth="1"/>
    <col min="8" max="8" width="21.42578125" style="79" customWidth="1"/>
    <col min="9" max="9" width="10.140625" style="77" customWidth="1"/>
    <col min="10" max="10" width="11.7109375" style="77" customWidth="1"/>
    <col min="11" max="11" width="12" style="77" bestFit="1" customWidth="1"/>
    <col min="12" max="12" width="14.85546875" style="77" bestFit="1" customWidth="1"/>
    <col min="13" max="13" width="11.7109375" style="77" bestFit="1" customWidth="1"/>
    <col min="14" max="16384" width="10.85546875" style="77"/>
  </cols>
  <sheetData>
    <row r="1" spans="1:13" ht="17.100000000000001" customHeight="1" x14ac:dyDescent="0.25">
      <c r="A1" s="198"/>
      <c r="B1" s="198"/>
      <c r="C1" s="249" t="s">
        <v>198</v>
      </c>
      <c r="D1" s="249"/>
      <c r="E1" s="249"/>
      <c r="F1" s="249"/>
      <c r="G1" s="249"/>
      <c r="H1" s="249"/>
    </row>
    <row r="2" spans="1:13" ht="24.95" customHeight="1" x14ac:dyDescent="0.25">
      <c r="A2" s="198"/>
      <c r="B2" s="198"/>
      <c r="C2" s="250" t="s">
        <v>199</v>
      </c>
      <c r="D2" s="250"/>
      <c r="E2" s="250"/>
      <c r="F2" s="250"/>
      <c r="G2" s="250"/>
      <c r="H2" s="250"/>
    </row>
    <row r="3" spans="1:13" s="87" customFormat="1" ht="17.100000000000001" customHeight="1" x14ac:dyDescent="0.25">
      <c r="A3" s="198"/>
      <c r="B3" s="198"/>
      <c r="C3" s="256" t="s">
        <v>200</v>
      </c>
      <c r="D3" s="256"/>
      <c r="E3" s="78" t="s">
        <v>369</v>
      </c>
      <c r="F3" s="251" t="s">
        <v>370</v>
      </c>
      <c r="G3" s="251"/>
      <c r="H3" s="86" t="s">
        <v>225</v>
      </c>
    </row>
    <row r="4" spans="1:13" ht="5.0999999999999996" customHeight="1" x14ac:dyDescent="0.25">
      <c r="C4" s="77"/>
      <c r="D4" s="77"/>
      <c r="E4" s="77"/>
      <c r="F4" s="77"/>
      <c r="G4" s="77"/>
      <c r="H4" s="77"/>
    </row>
    <row r="5" spans="1:13" ht="44.1" customHeight="1" x14ac:dyDescent="0.25">
      <c r="A5" s="252" t="s">
        <v>219</v>
      </c>
      <c r="B5" s="252"/>
      <c r="C5" s="253" t="str">
        <f>IF('S1. Inf. General '!C11="","",'S1. Inf. General '!C11)</f>
        <v/>
      </c>
      <c r="D5" s="254"/>
      <c r="E5" s="254"/>
      <c r="F5" s="254"/>
      <c r="G5" s="254"/>
      <c r="H5" s="255"/>
    </row>
    <row r="6" spans="1:13" ht="5.0999999999999996" customHeight="1" x14ac:dyDescent="0.25"/>
    <row r="7" spans="1:13" ht="15" customHeight="1" x14ac:dyDescent="0.25">
      <c r="A7" s="248" t="s">
        <v>30</v>
      </c>
      <c r="B7" s="248"/>
      <c r="C7" s="248"/>
      <c r="D7" s="248"/>
      <c r="E7" s="248"/>
      <c r="F7" s="248"/>
      <c r="G7" s="248"/>
      <c r="H7" s="248"/>
    </row>
    <row r="8" spans="1:13" ht="36" x14ac:dyDescent="0.25">
      <c r="A8" s="93" t="s">
        <v>27</v>
      </c>
      <c r="B8" s="94" t="s">
        <v>224</v>
      </c>
      <c r="C8" s="95" t="s">
        <v>28</v>
      </c>
      <c r="D8" s="96" t="s">
        <v>89</v>
      </c>
      <c r="E8" s="97" t="s">
        <v>88</v>
      </c>
      <c r="F8" s="97" t="s">
        <v>68</v>
      </c>
      <c r="G8" s="98" t="s">
        <v>29</v>
      </c>
      <c r="H8" s="98" t="s">
        <v>90</v>
      </c>
      <c r="I8" s="65"/>
      <c r="J8" s="65"/>
      <c r="K8" s="65"/>
      <c r="L8" s="65"/>
      <c r="M8" s="65"/>
    </row>
    <row r="9" spans="1:13" ht="14.25" x14ac:dyDescent="0.25">
      <c r="A9" s="123"/>
      <c r="B9" s="92" t="str">
        <f>IFERROR(VLOOKUP(A9,'S.2 Ejecución financiera'!$A$10:$P$122,2,0),"-")</f>
        <v>-</v>
      </c>
      <c r="C9" s="82" t="str">
        <f>IFERROR(VLOOKUP(A9,'S.2 Ejecución financiera'!$A$10:$P$122,8,0),"-")</f>
        <v>-</v>
      </c>
      <c r="D9" s="126"/>
      <c r="E9" s="127"/>
      <c r="F9" s="127"/>
      <c r="G9" s="125"/>
      <c r="H9" s="125"/>
      <c r="I9" s="65"/>
      <c r="J9" s="65"/>
      <c r="K9" s="65"/>
      <c r="L9" s="65"/>
      <c r="M9" s="65"/>
    </row>
    <row r="10" spans="1:13" ht="14.25" x14ac:dyDescent="0.25">
      <c r="A10" s="123"/>
      <c r="B10" s="92" t="str">
        <f>IFERROR(VLOOKUP(A10,'S.2 Ejecución financiera'!$A$10:$P$122,2,0),"-")</f>
        <v>-</v>
      </c>
      <c r="C10" s="82" t="str">
        <f>IFERROR(VLOOKUP(A10,'S.2 Ejecución financiera'!$A$10:$P$122,8,0),"-")</f>
        <v>-</v>
      </c>
      <c r="D10" s="126"/>
      <c r="E10" s="127"/>
      <c r="F10" s="127"/>
      <c r="G10" s="125"/>
      <c r="H10" s="125"/>
      <c r="I10" s="65"/>
      <c r="J10" s="65"/>
      <c r="K10" s="65"/>
      <c r="L10" s="65"/>
      <c r="M10" s="65"/>
    </row>
    <row r="11" spans="1:13" ht="14.25" x14ac:dyDescent="0.25">
      <c r="A11" s="123"/>
      <c r="B11" s="92" t="str">
        <f>IFERROR(VLOOKUP(A11,'S.2 Ejecución financiera'!$A$10:$P$122,2,0),"-")</f>
        <v>-</v>
      </c>
      <c r="C11" s="82" t="str">
        <f>IFERROR(VLOOKUP(A11,'S.2 Ejecución financiera'!$A$10:$P$122,8,0),"-")</f>
        <v>-</v>
      </c>
      <c r="D11" s="126"/>
      <c r="E11" s="127"/>
      <c r="F11" s="127"/>
      <c r="G11" s="125"/>
      <c r="H11" s="125"/>
      <c r="I11" s="65"/>
      <c r="J11" s="65"/>
      <c r="K11" s="65"/>
      <c r="L11" s="65"/>
      <c r="M11" s="65"/>
    </row>
    <row r="12" spans="1:13" ht="14.25" x14ac:dyDescent="0.25">
      <c r="A12" s="123"/>
      <c r="B12" s="92" t="str">
        <f>IFERROR(VLOOKUP(A12,'S.2 Ejecución financiera'!$A$10:$P$122,2,0),"-")</f>
        <v>-</v>
      </c>
      <c r="C12" s="82" t="str">
        <f>IFERROR(VLOOKUP(A12,'S.2 Ejecución financiera'!$A$10:$P$122,8,0),"-")</f>
        <v>-</v>
      </c>
      <c r="D12" s="126"/>
      <c r="E12" s="127"/>
      <c r="F12" s="127"/>
      <c r="G12" s="125"/>
      <c r="H12" s="125"/>
      <c r="I12" s="65"/>
      <c r="J12" s="65"/>
      <c r="K12" s="65"/>
      <c r="L12" s="65"/>
      <c r="M12" s="65"/>
    </row>
    <row r="13" spans="1:13" ht="14.25" x14ac:dyDescent="0.25">
      <c r="A13" s="123"/>
      <c r="B13" s="92" t="str">
        <f>IFERROR(VLOOKUP(A13,'S.2 Ejecución financiera'!$A$10:$P$122,2,0),"-")</f>
        <v>-</v>
      </c>
      <c r="C13" s="82" t="str">
        <f>IFERROR(VLOOKUP(A13,'S.2 Ejecución financiera'!$A$10:$P$122,8,0),"-")</f>
        <v>-</v>
      </c>
      <c r="D13" s="126"/>
      <c r="E13" s="127"/>
      <c r="F13" s="127"/>
      <c r="G13" s="125"/>
      <c r="H13" s="125"/>
      <c r="I13" s="65"/>
      <c r="J13" s="65"/>
      <c r="K13" s="65"/>
      <c r="L13" s="65"/>
      <c r="M13" s="65"/>
    </row>
    <row r="14" spans="1:13" ht="14.25" x14ac:dyDescent="0.25">
      <c r="A14" s="123"/>
      <c r="B14" s="92" t="str">
        <f>IFERROR(VLOOKUP(A14,'S.2 Ejecución financiera'!$A$10:$P$122,2,0),"-")</f>
        <v>-</v>
      </c>
      <c r="C14" s="82" t="str">
        <f>IFERROR(VLOOKUP(A14,'S.2 Ejecución financiera'!$A$10:$P$122,8,0),"-")</f>
        <v>-</v>
      </c>
      <c r="D14" s="126"/>
      <c r="E14" s="127"/>
      <c r="F14" s="127"/>
      <c r="G14" s="125"/>
      <c r="H14" s="125"/>
      <c r="I14" s="65"/>
      <c r="J14" s="65"/>
      <c r="K14" s="65"/>
      <c r="L14" s="65"/>
      <c r="M14" s="65"/>
    </row>
    <row r="15" spans="1:13" ht="14.25" x14ac:dyDescent="0.25">
      <c r="A15" s="123"/>
      <c r="B15" s="92" t="str">
        <f>IFERROR(VLOOKUP(A15,'S.2 Ejecución financiera'!$A$10:$P$122,2,0),"-")</f>
        <v>-</v>
      </c>
      <c r="C15" s="82" t="str">
        <f>IFERROR(VLOOKUP(A15,'S.2 Ejecución financiera'!$A$10:$P$122,8,0),"-")</f>
        <v>-</v>
      </c>
      <c r="D15" s="126"/>
      <c r="E15" s="127"/>
      <c r="F15" s="127"/>
      <c r="G15" s="125"/>
      <c r="H15" s="125"/>
      <c r="I15" s="65"/>
      <c r="J15" s="65"/>
      <c r="K15" s="65"/>
      <c r="L15" s="65"/>
      <c r="M15" s="65"/>
    </row>
    <row r="16" spans="1:13" ht="14.25" x14ac:dyDescent="0.25">
      <c r="A16" s="123"/>
      <c r="B16" s="92" t="str">
        <f>IFERROR(VLOOKUP(A16,'S.2 Ejecución financiera'!$A$10:$P$122,2,0),"-")</f>
        <v>-</v>
      </c>
      <c r="C16" s="82" t="str">
        <f>IFERROR(VLOOKUP(A16,'S.2 Ejecución financiera'!$A$10:$P$122,8,0),"-")</f>
        <v>-</v>
      </c>
      <c r="D16" s="126"/>
      <c r="E16" s="127"/>
      <c r="F16" s="127"/>
      <c r="G16" s="125"/>
      <c r="H16" s="125"/>
      <c r="I16" s="65"/>
    </row>
    <row r="17" spans="1:9" ht="14.25" x14ac:dyDescent="0.25">
      <c r="A17" s="123"/>
      <c r="B17" s="92" t="str">
        <f>IFERROR(VLOOKUP(A17,'S.2 Ejecución financiera'!$A$10:$P$122,2,0),"-")</f>
        <v>-</v>
      </c>
      <c r="C17" s="82" t="str">
        <f>IFERROR(VLOOKUP(A17,'S.2 Ejecución financiera'!$A$10:$P$122,8,0),"-")</f>
        <v>-</v>
      </c>
      <c r="D17" s="126"/>
      <c r="E17" s="127"/>
      <c r="F17" s="127"/>
      <c r="G17" s="125"/>
      <c r="H17" s="125"/>
      <c r="I17" s="65"/>
    </row>
    <row r="18" spans="1:9" ht="14.25" x14ac:dyDescent="0.25">
      <c r="A18" s="123"/>
      <c r="B18" s="92" t="str">
        <f>IFERROR(VLOOKUP(A18,'S.2 Ejecución financiera'!$A$10:$P$122,2,0),"-")</f>
        <v>-</v>
      </c>
      <c r="C18" s="82" t="str">
        <f>IFERROR(VLOOKUP(A18,'S.2 Ejecución financiera'!$A$10:$P$122,8,0),"-")</f>
        <v>-</v>
      </c>
      <c r="D18" s="126"/>
      <c r="E18" s="127"/>
      <c r="F18" s="127"/>
      <c r="G18" s="125"/>
      <c r="H18" s="125"/>
      <c r="I18" s="65"/>
    </row>
    <row r="19" spans="1:9" x14ac:dyDescent="0.25">
      <c r="A19" s="123"/>
      <c r="B19" s="92" t="str">
        <f>IFERROR(VLOOKUP(A19,'S.2 Ejecución financiera'!$A$10:$P$122,2,0),"-")</f>
        <v>-</v>
      </c>
      <c r="C19" s="82" t="str">
        <f>IFERROR(VLOOKUP(A19,'S.2 Ejecución financiera'!$A$10:$P$122,8,0),"-")</f>
        <v>-</v>
      </c>
      <c r="D19" s="126"/>
      <c r="E19" s="127"/>
      <c r="F19" s="127"/>
      <c r="G19" s="125"/>
      <c r="H19" s="125"/>
    </row>
    <row r="20" spans="1:9" x14ac:dyDescent="0.25">
      <c r="A20" s="123"/>
      <c r="B20" s="92" t="str">
        <f>IFERROR(VLOOKUP(A20,'S.2 Ejecución financiera'!$A$10:$P$122,2,0),"-")</f>
        <v>-</v>
      </c>
      <c r="C20" s="82" t="str">
        <f>IFERROR(VLOOKUP(A20,'S.2 Ejecución financiera'!$A$10:$P$122,8,0),"-")</f>
        <v>-</v>
      </c>
      <c r="D20" s="126"/>
      <c r="E20" s="127"/>
      <c r="F20" s="127"/>
      <c r="G20" s="125"/>
      <c r="H20" s="125"/>
    </row>
    <row r="21" spans="1:9" x14ac:dyDescent="0.25">
      <c r="A21" s="123"/>
      <c r="B21" s="92" t="str">
        <f>IFERROR(VLOOKUP(A21,'S.2 Ejecución financiera'!$A$10:$P$122,2,0),"-")</f>
        <v>-</v>
      </c>
      <c r="C21" s="82" t="str">
        <f>IFERROR(VLOOKUP(A21,'S.2 Ejecución financiera'!$A$10:$P$122,8,0),"-")</f>
        <v>-</v>
      </c>
      <c r="D21" s="126"/>
      <c r="E21" s="127"/>
      <c r="F21" s="127"/>
      <c r="G21" s="125"/>
      <c r="H21" s="125"/>
    </row>
    <row r="22" spans="1:9" x14ac:dyDescent="0.25">
      <c r="A22" s="123"/>
      <c r="B22" s="92" t="str">
        <f>IFERROR(VLOOKUP(A22,'S.2 Ejecución financiera'!$A$10:$P$122,2,0),"-")</f>
        <v>-</v>
      </c>
      <c r="C22" s="82" t="str">
        <f>IFERROR(VLOOKUP(A22,'S.2 Ejecución financiera'!$A$10:$P$122,8,0),"-")</f>
        <v>-</v>
      </c>
      <c r="D22" s="126"/>
      <c r="E22" s="127"/>
      <c r="F22" s="127"/>
      <c r="G22" s="125"/>
      <c r="H22" s="125"/>
    </row>
    <row r="23" spans="1:9" x14ac:dyDescent="0.25">
      <c r="A23" s="123"/>
      <c r="B23" s="92" t="str">
        <f>IFERROR(VLOOKUP(A23,'S.2 Ejecución financiera'!$A$10:$P$122,2,0),"-")</f>
        <v>-</v>
      </c>
      <c r="C23" s="82" t="str">
        <f>IFERROR(VLOOKUP(A23,'S.2 Ejecución financiera'!$A$10:$P$122,8,0),"-")</f>
        <v>-</v>
      </c>
      <c r="D23" s="126"/>
      <c r="E23" s="127"/>
      <c r="F23" s="127"/>
      <c r="G23" s="125"/>
      <c r="H23" s="125"/>
    </row>
    <row r="24" spans="1:9" x14ac:dyDescent="0.25">
      <c r="A24" s="123"/>
      <c r="B24" s="92" t="str">
        <f>IFERROR(VLOOKUP(A24,'S.2 Ejecución financiera'!$A$10:$P$122,2,0),"-")</f>
        <v>-</v>
      </c>
      <c r="C24" s="82" t="str">
        <f>IFERROR(VLOOKUP(A24,'S.2 Ejecución financiera'!$A$10:$P$122,8,0),"-")</f>
        <v>-</v>
      </c>
      <c r="D24" s="126"/>
      <c r="E24" s="127"/>
      <c r="F24" s="127"/>
      <c r="G24" s="125"/>
      <c r="H24" s="125"/>
    </row>
    <row r="25" spans="1:9" x14ac:dyDescent="0.25">
      <c r="A25" s="123"/>
      <c r="B25" s="92" t="str">
        <f>IFERROR(VLOOKUP(A25,'S.2 Ejecución financiera'!$A$10:$P$122,2,0),"-")</f>
        <v>-</v>
      </c>
      <c r="C25" s="82" t="str">
        <f>IFERROR(VLOOKUP(A25,'S.2 Ejecución financiera'!$A$10:$P$122,8,0),"-")</f>
        <v>-</v>
      </c>
      <c r="D25" s="126"/>
      <c r="E25" s="127"/>
      <c r="F25" s="127"/>
      <c r="G25" s="125"/>
      <c r="H25" s="125"/>
    </row>
    <row r="26" spans="1:9" x14ac:dyDescent="0.25">
      <c r="A26" s="123"/>
      <c r="B26" s="92" t="str">
        <f>IFERROR(VLOOKUP(A26,'S.2 Ejecución financiera'!$A$10:$P$122,2,0),"-")</f>
        <v>-</v>
      </c>
      <c r="C26" s="82" t="str">
        <f>IFERROR(VLOOKUP(A26,'S.2 Ejecución financiera'!$A$10:$P$122,8,0),"-")</f>
        <v>-</v>
      </c>
      <c r="D26" s="126"/>
      <c r="E26" s="127"/>
      <c r="F26" s="127"/>
      <c r="G26" s="125"/>
      <c r="H26" s="125"/>
    </row>
    <row r="27" spans="1:9" x14ac:dyDescent="0.25">
      <c r="A27" s="123"/>
      <c r="B27" s="92" t="str">
        <f>IFERROR(VLOOKUP(A27,'S.2 Ejecución financiera'!$A$10:$P$122,2,0),"-")</f>
        <v>-</v>
      </c>
      <c r="C27" s="82" t="str">
        <f>IFERROR(VLOOKUP(A27,'S.2 Ejecución financiera'!$A$10:$P$122,8,0),"-")</f>
        <v>-</v>
      </c>
      <c r="D27" s="126"/>
      <c r="E27" s="127"/>
      <c r="F27" s="127"/>
      <c r="G27" s="125"/>
      <c r="H27" s="125"/>
    </row>
    <row r="28" spans="1:9" x14ac:dyDescent="0.25">
      <c r="A28" s="123"/>
      <c r="B28" s="92" t="str">
        <f>IFERROR(VLOOKUP(A28,'S.2 Ejecución financiera'!$A$10:$P$122,2,0),"-")</f>
        <v>-</v>
      </c>
      <c r="C28" s="82" t="str">
        <f>IFERROR(VLOOKUP(A28,'S.2 Ejecución financiera'!$A$10:$P$122,8,0),"-")</f>
        <v>-</v>
      </c>
      <c r="D28" s="126"/>
      <c r="E28" s="127"/>
      <c r="F28" s="127"/>
      <c r="G28" s="125"/>
      <c r="H28" s="125"/>
    </row>
    <row r="29" spans="1:9" x14ac:dyDescent="0.25">
      <c r="A29" s="123"/>
      <c r="B29" s="92" t="str">
        <f>IFERROR(VLOOKUP(A29,'S.2 Ejecución financiera'!$A$10:$P$122,2,0),"-")</f>
        <v>-</v>
      </c>
      <c r="C29" s="82" t="str">
        <f>IFERROR(VLOOKUP(A29,'S.2 Ejecución financiera'!$A$10:$P$122,8,0),"-")</f>
        <v>-</v>
      </c>
      <c r="D29" s="126"/>
      <c r="E29" s="127"/>
      <c r="F29" s="127"/>
      <c r="G29" s="125"/>
      <c r="H29" s="125"/>
    </row>
    <row r="30" spans="1:9" x14ac:dyDescent="0.25">
      <c r="A30" s="123"/>
      <c r="B30" s="92" t="str">
        <f>IFERROR(VLOOKUP(A30,'S.2 Ejecución financiera'!$A$10:$P$122,2,0),"-")</f>
        <v>-</v>
      </c>
      <c r="C30" s="82" t="str">
        <f>IFERROR(VLOOKUP(A30,'S.2 Ejecución financiera'!$A$10:$P$122,8,0),"-")</f>
        <v>-</v>
      </c>
      <c r="D30" s="126"/>
      <c r="E30" s="127"/>
      <c r="F30" s="127"/>
      <c r="G30" s="125"/>
      <c r="H30" s="125"/>
    </row>
    <row r="31" spans="1:9" x14ac:dyDescent="0.25">
      <c r="A31" s="123"/>
      <c r="B31" s="92" t="str">
        <f>IFERROR(VLOOKUP(A31,'S.2 Ejecución financiera'!$A$10:$P$122,2,0),"-")</f>
        <v>-</v>
      </c>
      <c r="C31" s="82" t="str">
        <f>IFERROR(VLOOKUP(A31,'S.2 Ejecución financiera'!$A$10:$P$122,8,0),"-")</f>
        <v>-</v>
      </c>
      <c r="D31" s="126"/>
      <c r="E31" s="127"/>
      <c r="F31" s="127"/>
      <c r="G31" s="125"/>
      <c r="H31" s="125"/>
    </row>
    <row r="32" spans="1:9" x14ac:dyDescent="0.25">
      <c r="A32" s="123"/>
      <c r="B32" s="92" t="str">
        <f>IFERROR(VLOOKUP(A32,'S.2 Ejecución financiera'!$A$10:$P$122,2,0),"-")</f>
        <v>-</v>
      </c>
      <c r="C32" s="82" t="str">
        <f>IFERROR(VLOOKUP(A32,'S.2 Ejecución financiera'!$A$10:$P$122,8,0),"-")</f>
        <v>-</v>
      </c>
      <c r="D32" s="126"/>
      <c r="E32" s="127"/>
      <c r="F32" s="127"/>
      <c r="G32" s="125"/>
      <c r="H32" s="125"/>
    </row>
    <row r="33" spans="1:8" x14ac:dyDescent="0.25">
      <c r="A33" s="123"/>
      <c r="B33" s="92" t="str">
        <f>IFERROR(VLOOKUP(A33,'S.2 Ejecución financiera'!$A$10:$P$122,2,0),"-")</f>
        <v>-</v>
      </c>
      <c r="C33" s="82" t="str">
        <f>IFERROR(VLOOKUP(A33,'S.2 Ejecución financiera'!$A$10:$P$122,8,0),"-")</f>
        <v>-</v>
      </c>
      <c r="D33" s="126"/>
      <c r="E33" s="127"/>
      <c r="F33" s="127"/>
      <c r="G33" s="125"/>
      <c r="H33" s="125"/>
    </row>
    <row r="34" spans="1:8" x14ac:dyDescent="0.25">
      <c r="A34" s="123"/>
      <c r="B34" s="92" t="str">
        <f>IFERROR(VLOOKUP(A34,'S.2 Ejecución financiera'!$A$10:$P$122,2,0),"-")</f>
        <v>-</v>
      </c>
      <c r="C34" s="82" t="str">
        <f>IFERROR(VLOOKUP(A34,'S.2 Ejecución financiera'!$A$10:$P$122,8,0),"-")</f>
        <v>-</v>
      </c>
      <c r="D34" s="126"/>
      <c r="E34" s="127"/>
      <c r="F34" s="127"/>
      <c r="G34" s="125"/>
      <c r="H34" s="125"/>
    </row>
    <row r="35" spans="1:8" x14ac:dyDescent="0.25">
      <c r="A35" s="123"/>
      <c r="B35" s="92" t="str">
        <f>IFERROR(VLOOKUP(A35,'S.2 Ejecución financiera'!$A$10:$P$122,2,0),"-")</f>
        <v>-</v>
      </c>
      <c r="C35" s="82" t="str">
        <f>IFERROR(VLOOKUP(A35,'S.2 Ejecución financiera'!$A$10:$P$122,8,0),"-")</f>
        <v>-</v>
      </c>
      <c r="D35" s="126"/>
      <c r="E35" s="127"/>
      <c r="F35" s="127"/>
      <c r="G35" s="125"/>
      <c r="H35" s="125"/>
    </row>
    <row r="36" spans="1:8" x14ac:dyDescent="0.25">
      <c r="A36" s="123"/>
      <c r="B36" s="92" t="str">
        <f>IFERROR(VLOOKUP(A36,'S.2 Ejecución financiera'!$A$10:$P$122,2,0),"-")</f>
        <v>-</v>
      </c>
      <c r="C36" s="82" t="str">
        <f>IFERROR(VLOOKUP(A36,'S.2 Ejecución financiera'!$A$10:$P$122,8,0),"-")</f>
        <v>-</v>
      </c>
      <c r="D36" s="126"/>
      <c r="E36" s="127"/>
      <c r="F36" s="127"/>
      <c r="G36" s="125"/>
      <c r="H36" s="125"/>
    </row>
    <row r="37" spans="1:8" x14ac:dyDescent="0.25">
      <c r="A37" s="123"/>
      <c r="B37" s="92" t="str">
        <f>IFERROR(VLOOKUP(A37,'S.2 Ejecución financiera'!$A$10:$P$122,2,0),"-")</f>
        <v>-</v>
      </c>
      <c r="C37" s="82" t="str">
        <f>IFERROR(VLOOKUP(A37,'S.2 Ejecución financiera'!$A$10:$P$122,8,0),"-")</f>
        <v>-</v>
      </c>
      <c r="D37" s="126"/>
      <c r="E37" s="127"/>
      <c r="F37" s="127"/>
      <c r="G37" s="125"/>
      <c r="H37" s="125"/>
    </row>
    <row r="38" spans="1:8" x14ac:dyDescent="0.25">
      <c r="A38" s="123"/>
      <c r="B38" s="92" t="str">
        <f>IFERROR(VLOOKUP(A38,'S.2 Ejecución financiera'!$A$10:$P$122,2,0),"-")</f>
        <v>-</v>
      </c>
      <c r="C38" s="82" t="str">
        <f>IFERROR(VLOOKUP(A38,'S.2 Ejecución financiera'!$A$10:$P$122,8,0),"-")</f>
        <v>-</v>
      </c>
      <c r="D38" s="126"/>
      <c r="E38" s="127"/>
      <c r="F38" s="127"/>
      <c r="G38" s="125"/>
      <c r="H38" s="125"/>
    </row>
    <row r="39" spans="1:8" x14ac:dyDescent="0.25">
      <c r="A39" s="123"/>
      <c r="B39" s="92" t="str">
        <f>IFERROR(VLOOKUP(A39,'S.2 Ejecución financiera'!$A$10:$P$122,2,0),"-")</f>
        <v>-</v>
      </c>
      <c r="C39" s="82" t="str">
        <f>IFERROR(VLOOKUP(A39,'S.2 Ejecución financiera'!$A$10:$P$122,8,0),"-")</f>
        <v>-</v>
      </c>
      <c r="D39" s="126"/>
      <c r="E39" s="127"/>
      <c r="F39" s="127"/>
      <c r="G39" s="125"/>
      <c r="H39" s="125"/>
    </row>
    <row r="40" spans="1:8" x14ac:dyDescent="0.25">
      <c r="A40" s="123"/>
      <c r="B40" s="92" t="str">
        <f>IFERROR(VLOOKUP(A40,'S.2 Ejecución financiera'!$A$10:$P$122,2,0),"-")</f>
        <v>-</v>
      </c>
      <c r="C40" s="82" t="str">
        <f>IFERROR(VLOOKUP(A40,'S.2 Ejecución financiera'!$A$10:$P$122,8,0),"-")</f>
        <v>-</v>
      </c>
      <c r="D40" s="126"/>
      <c r="E40" s="127"/>
      <c r="F40" s="127"/>
      <c r="G40" s="125"/>
      <c r="H40" s="125"/>
    </row>
    <row r="41" spans="1:8" x14ac:dyDescent="0.25">
      <c r="A41" s="123"/>
      <c r="B41" s="92" t="str">
        <f>IFERROR(VLOOKUP(A41,'S.2 Ejecución financiera'!$A$10:$P$122,2,0),"-")</f>
        <v>-</v>
      </c>
      <c r="C41" s="82" t="str">
        <f>IFERROR(VLOOKUP(A41,'S.2 Ejecución financiera'!$A$10:$P$122,8,0),"-")</f>
        <v>-</v>
      </c>
      <c r="D41" s="126"/>
      <c r="E41" s="127"/>
      <c r="F41" s="127"/>
      <c r="G41" s="125"/>
      <c r="H41" s="125"/>
    </row>
    <row r="42" spans="1:8" x14ac:dyDescent="0.25">
      <c r="A42" s="123"/>
      <c r="B42" s="92" t="str">
        <f>IFERROR(VLOOKUP(A42,'S.2 Ejecución financiera'!$A$10:$P$122,2,0),"-")</f>
        <v>-</v>
      </c>
      <c r="C42" s="82" t="str">
        <f>IFERROR(VLOOKUP(A42,'S.2 Ejecución financiera'!$A$10:$P$122,8,0),"-")</f>
        <v>-</v>
      </c>
      <c r="D42" s="126"/>
      <c r="E42" s="127"/>
      <c r="F42" s="127"/>
      <c r="G42" s="125"/>
      <c r="H42" s="125"/>
    </row>
    <row r="43" spans="1:8" x14ac:dyDescent="0.25">
      <c r="A43" s="123"/>
      <c r="B43" s="92" t="str">
        <f>IFERROR(VLOOKUP(A43,'S.2 Ejecución financiera'!$A$10:$P$122,2,0),"-")</f>
        <v>-</v>
      </c>
      <c r="C43" s="82" t="str">
        <f>IFERROR(VLOOKUP(A43,'S.2 Ejecución financiera'!$A$10:$P$122,8,0),"-")</f>
        <v>-</v>
      </c>
      <c r="D43" s="126"/>
      <c r="E43" s="127"/>
      <c r="F43" s="127"/>
      <c r="G43" s="125"/>
      <c r="H43" s="125"/>
    </row>
    <row r="44" spans="1:8" x14ac:dyDescent="0.25">
      <c r="A44" s="123"/>
      <c r="B44" s="92" t="str">
        <f>IFERROR(VLOOKUP(A44,'S.2 Ejecución financiera'!$A$10:$P$122,2,0),"-")</f>
        <v>-</v>
      </c>
      <c r="C44" s="82" t="str">
        <f>IFERROR(VLOOKUP(A44,'S.2 Ejecución financiera'!$A$10:$P$122,8,0),"-")</f>
        <v>-</v>
      </c>
      <c r="D44" s="126"/>
      <c r="E44" s="127"/>
      <c r="F44" s="127"/>
      <c r="G44" s="125"/>
      <c r="H44" s="125"/>
    </row>
    <row r="45" spans="1:8" x14ac:dyDescent="0.25">
      <c r="A45" s="123"/>
      <c r="B45" s="92" t="str">
        <f>IFERROR(VLOOKUP(A45,'S.2 Ejecución financiera'!$A$10:$P$122,2,0),"-")</f>
        <v>-</v>
      </c>
      <c r="C45" s="82" t="str">
        <f>IFERROR(VLOOKUP(A45,'S.2 Ejecución financiera'!$A$10:$P$122,8,0),"-")</f>
        <v>-</v>
      </c>
      <c r="D45" s="126"/>
      <c r="E45" s="127"/>
      <c r="F45" s="127"/>
      <c r="G45" s="125"/>
      <c r="H45" s="125"/>
    </row>
    <row r="46" spans="1:8" x14ac:dyDescent="0.25">
      <c r="A46" s="123"/>
      <c r="B46" s="92" t="str">
        <f>IFERROR(VLOOKUP(A46,'S.2 Ejecución financiera'!$A$10:$P$122,2,0),"-")</f>
        <v>-</v>
      </c>
      <c r="C46" s="82" t="str">
        <f>IFERROR(VLOOKUP(A46,'S.2 Ejecución financiera'!$A$10:$P$122,8,0),"-")</f>
        <v>-</v>
      </c>
      <c r="D46" s="126"/>
      <c r="E46" s="127"/>
      <c r="F46" s="127"/>
      <c r="G46" s="125"/>
      <c r="H46" s="125"/>
    </row>
    <row r="47" spans="1:8" x14ac:dyDescent="0.25">
      <c r="A47" s="123"/>
      <c r="B47" s="92" t="str">
        <f>IFERROR(VLOOKUP(A47,'S.2 Ejecución financiera'!$A$10:$P$122,2,0),"-")</f>
        <v>-</v>
      </c>
      <c r="C47" s="82" t="str">
        <f>IFERROR(VLOOKUP(A47,'S.2 Ejecución financiera'!$A$10:$P$122,8,0),"-")</f>
        <v>-</v>
      </c>
      <c r="D47" s="126"/>
      <c r="E47" s="127"/>
      <c r="F47" s="127"/>
      <c r="G47" s="125"/>
      <c r="H47" s="125"/>
    </row>
    <row r="48" spans="1:8" x14ac:dyDescent="0.25">
      <c r="A48" s="123"/>
      <c r="B48" s="92" t="str">
        <f>IFERROR(VLOOKUP(A48,'S.2 Ejecución financiera'!$A$10:$P$122,2,0),"-")</f>
        <v>-</v>
      </c>
      <c r="C48" s="82" t="str">
        <f>IFERROR(VLOOKUP(A48,'S.2 Ejecución financiera'!$A$10:$P$122,8,0),"-")</f>
        <v>-</v>
      </c>
      <c r="D48" s="126"/>
      <c r="E48" s="127"/>
      <c r="F48" s="127"/>
      <c r="G48" s="125"/>
      <c r="H48" s="125"/>
    </row>
    <row r="49" spans="1:8" x14ac:dyDescent="0.25">
      <c r="A49" s="123"/>
      <c r="B49" s="92" t="str">
        <f>IFERROR(VLOOKUP(A49,'S.2 Ejecución financiera'!$A$10:$P$122,2,0),"-")</f>
        <v>-</v>
      </c>
      <c r="C49" s="82" t="str">
        <f>IFERROR(VLOOKUP(A49,'S.2 Ejecución financiera'!$A$10:$P$122,8,0),"-")</f>
        <v>-</v>
      </c>
      <c r="D49" s="126"/>
      <c r="E49" s="127"/>
      <c r="F49" s="127"/>
      <c r="G49" s="125"/>
      <c r="H49" s="125"/>
    </row>
    <row r="50" spans="1:8" x14ac:dyDescent="0.25">
      <c r="A50" s="123"/>
      <c r="B50" s="92" t="str">
        <f>IFERROR(VLOOKUP(A50,'S.2 Ejecución financiera'!$A$10:$P$122,2,0),"-")</f>
        <v>-</v>
      </c>
      <c r="C50" s="82" t="str">
        <f>IFERROR(VLOOKUP(A50,'S.2 Ejecución financiera'!$A$10:$P$122,8,0),"-")</f>
        <v>-</v>
      </c>
      <c r="D50" s="126"/>
      <c r="E50" s="127"/>
      <c r="F50" s="127"/>
      <c r="G50" s="125"/>
      <c r="H50" s="125"/>
    </row>
    <row r="51" spans="1:8" x14ac:dyDescent="0.25">
      <c r="A51" s="123"/>
      <c r="B51" s="92" t="str">
        <f>IFERROR(VLOOKUP(A51,'S.2 Ejecución financiera'!$A$10:$P$122,2,0),"-")</f>
        <v>-</v>
      </c>
      <c r="C51" s="82" t="str">
        <f>IFERROR(VLOOKUP(A51,'S.2 Ejecución financiera'!$A$10:$P$122,8,0),"-")</f>
        <v>-</v>
      </c>
      <c r="D51" s="126"/>
      <c r="E51" s="127"/>
      <c r="F51" s="127"/>
      <c r="G51" s="125"/>
      <c r="H51" s="125"/>
    </row>
    <row r="52" spans="1:8" x14ac:dyDescent="0.25">
      <c r="A52" s="123"/>
      <c r="B52" s="92" t="str">
        <f>IFERROR(VLOOKUP(A52,'S.2 Ejecución financiera'!$A$10:$P$122,2,0),"-")</f>
        <v>-</v>
      </c>
      <c r="C52" s="82" t="str">
        <f>IFERROR(VLOOKUP(A52,'S.2 Ejecución financiera'!$A$10:$P$122,8,0),"-")</f>
        <v>-</v>
      </c>
      <c r="D52" s="126"/>
      <c r="E52" s="127"/>
      <c r="F52" s="127"/>
      <c r="G52" s="125"/>
      <c r="H52" s="125"/>
    </row>
    <row r="53" spans="1:8" x14ac:dyDescent="0.25">
      <c r="A53" s="123"/>
      <c r="B53" s="92" t="str">
        <f>IFERROR(VLOOKUP(A53,'S.2 Ejecución financiera'!$A$10:$P$122,2,0),"-")</f>
        <v>-</v>
      </c>
      <c r="C53" s="82" t="str">
        <f>IFERROR(VLOOKUP(A53,'S.2 Ejecución financiera'!$A$10:$P$122,8,0),"-")</f>
        <v>-</v>
      </c>
      <c r="D53" s="126"/>
      <c r="E53" s="127"/>
      <c r="F53" s="127"/>
      <c r="G53" s="125"/>
      <c r="H53" s="125"/>
    </row>
    <row r="54" spans="1:8" x14ac:dyDescent="0.25">
      <c r="A54" s="123"/>
      <c r="B54" s="92" t="str">
        <f>IFERROR(VLOOKUP(A54,'S.2 Ejecución financiera'!$A$10:$P$122,2,0),"-")</f>
        <v>-</v>
      </c>
      <c r="C54" s="82" t="str">
        <f>IFERROR(VLOOKUP(A54,'S.2 Ejecución financiera'!$A$10:$P$122,8,0),"-")</f>
        <v>-</v>
      </c>
      <c r="D54" s="126"/>
      <c r="E54" s="127"/>
      <c r="F54" s="127"/>
      <c r="G54" s="125"/>
      <c r="H54" s="125"/>
    </row>
    <row r="55" spans="1:8" x14ac:dyDescent="0.25">
      <c r="A55" s="123"/>
      <c r="B55" s="92" t="str">
        <f>IFERROR(VLOOKUP(A55,'S.2 Ejecución financiera'!$A$10:$P$122,2,0),"-")</f>
        <v>-</v>
      </c>
      <c r="C55" s="82" t="str">
        <f>IFERROR(VLOOKUP(A55,'S.2 Ejecución financiera'!$A$10:$P$122,8,0),"-")</f>
        <v>-</v>
      </c>
      <c r="D55" s="126"/>
      <c r="E55" s="127"/>
      <c r="F55" s="127"/>
      <c r="G55" s="125"/>
      <c r="H55" s="125"/>
    </row>
    <row r="56" spans="1:8" x14ac:dyDescent="0.25">
      <c r="A56" s="123"/>
      <c r="B56" s="92" t="str">
        <f>IFERROR(VLOOKUP(A56,'S.2 Ejecución financiera'!$A$10:$P$122,2,0),"-")</f>
        <v>-</v>
      </c>
      <c r="C56" s="82" t="str">
        <f>IFERROR(VLOOKUP(A56,'S.2 Ejecución financiera'!$A$10:$P$122,8,0),"-")</f>
        <v>-</v>
      </c>
      <c r="D56" s="126"/>
      <c r="E56" s="127"/>
      <c r="F56" s="127"/>
      <c r="G56" s="125"/>
      <c r="H56" s="125"/>
    </row>
    <row r="57" spans="1:8" x14ac:dyDescent="0.25">
      <c r="A57" s="123"/>
      <c r="B57" s="92" t="str">
        <f>IFERROR(VLOOKUP(A57,'S.2 Ejecución financiera'!$A$10:$P$122,2,0),"-")</f>
        <v>-</v>
      </c>
      <c r="C57" s="82" t="str">
        <f>IFERROR(VLOOKUP(A57,'S.2 Ejecución financiera'!$A$10:$P$122,8,0),"-")</f>
        <v>-</v>
      </c>
      <c r="D57" s="126"/>
      <c r="E57" s="127"/>
      <c r="F57" s="127"/>
      <c r="G57" s="125"/>
      <c r="H57" s="125"/>
    </row>
    <row r="58" spans="1:8" x14ac:dyDescent="0.25">
      <c r="A58" s="123"/>
      <c r="B58" s="92" t="str">
        <f>IFERROR(VLOOKUP(A58,'S.2 Ejecución financiera'!$A$10:$P$122,2,0),"-")</f>
        <v>-</v>
      </c>
      <c r="C58" s="82" t="str">
        <f>IFERROR(VLOOKUP(A58,'S.2 Ejecución financiera'!$A$10:$P$122,8,0),"-")</f>
        <v>-</v>
      </c>
      <c r="D58" s="126"/>
      <c r="E58" s="127"/>
      <c r="F58" s="127"/>
      <c r="G58" s="125"/>
      <c r="H58" s="125"/>
    </row>
    <row r="59" spans="1:8" x14ac:dyDescent="0.25">
      <c r="A59" s="123"/>
      <c r="B59" s="92" t="str">
        <f>IFERROR(VLOOKUP(A59,'S.2 Ejecución financiera'!$A$10:$P$122,2,0),"-")</f>
        <v>-</v>
      </c>
      <c r="C59" s="82" t="str">
        <f>IFERROR(VLOOKUP(A59,'S.2 Ejecución financiera'!$A$10:$P$122,8,0),"-")</f>
        <v>-</v>
      </c>
      <c r="D59" s="126"/>
      <c r="E59" s="127"/>
      <c r="F59" s="127"/>
      <c r="G59" s="125"/>
      <c r="H59" s="125"/>
    </row>
    <row r="60" spans="1:8" x14ac:dyDescent="0.25">
      <c r="A60" s="123"/>
      <c r="B60" s="92" t="str">
        <f>IFERROR(VLOOKUP(A60,'S.2 Ejecución financiera'!$A$10:$P$122,2,0),"-")</f>
        <v>-</v>
      </c>
      <c r="C60" s="82" t="str">
        <f>IFERROR(VLOOKUP(A60,'S.2 Ejecución financiera'!$A$10:$P$122,8,0),"-")</f>
        <v>-</v>
      </c>
      <c r="D60" s="126"/>
      <c r="E60" s="127"/>
      <c r="F60" s="127"/>
      <c r="G60" s="125"/>
      <c r="H60" s="125"/>
    </row>
    <row r="61" spans="1:8" x14ac:dyDescent="0.25">
      <c r="A61" s="123"/>
      <c r="B61" s="92" t="str">
        <f>IFERROR(VLOOKUP(A61,'S.2 Ejecución financiera'!$A$10:$P$122,2,0),"-")</f>
        <v>-</v>
      </c>
      <c r="C61" s="82" t="str">
        <f>IFERROR(VLOOKUP(A61,'S.2 Ejecución financiera'!$A$10:$P$122,8,0),"-")</f>
        <v>-</v>
      </c>
      <c r="D61" s="126"/>
      <c r="E61" s="127"/>
      <c r="F61" s="127"/>
      <c r="G61" s="125"/>
      <c r="H61" s="125"/>
    </row>
    <row r="62" spans="1:8" x14ac:dyDescent="0.25">
      <c r="A62" s="123"/>
      <c r="B62" s="92" t="str">
        <f>IFERROR(VLOOKUP(A62,'S.2 Ejecución financiera'!$A$10:$P$122,2,0),"-")</f>
        <v>-</v>
      </c>
      <c r="C62" s="82" t="str">
        <f>IFERROR(VLOOKUP(A62,'S.2 Ejecución financiera'!$A$10:$P$122,8,0),"-")</f>
        <v>-</v>
      </c>
      <c r="D62" s="126"/>
      <c r="E62" s="127"/>
      <c r="F62" s="127"/>
      <c r="G62" s="125"/>
      <c r="H62" s="125"/>
    </row>
    <row r="63" spans="1:8" x14ac:dyDescent="0.25">
      <c r="A63" s="123"/>
      <c r="B63" s="92" t="str">
        <f>IFERROR(VLOOKUP(A63,'S.2 Ejecución financiera'!$A$10:$P$122,2,0),"-")</f>
        <v>-</v>
      </c>
      <c r="C63" s="82" t="str">
        <f>IFERROR(VLOOKUP(A63,'S.2 Ejecución financiera'!$A$10:$P$122,8,0),"-")</f>
        <v>-</v>
      </c>
      <c r="D63" s="126"/>
      <c r="E63" s="127"/>
      <c r="F63" s="127"/>
      <c r="G63" s="125"/>
      <c r="H63" s="125"/>
    </row>
    <row r="64" spans="1:8" x14ac:dyDescent="0.25">
      <c r="A64" s="123"/>
      <c r="B64" s="92" t="str">
        <f>IFERROR(VLOOKUP(A64,'S.2 Ejecución financiera'!$A$10:$P$122,2,0),"-")</f>
        <v>-</v>
      </c>
      <c r="C64" s="82" t="str">
        <f>IFERROR(VLOOKUP(A64,'S.2 Ejecución financiera'!$A$10:$P$122,8,0),"-")</f>
        <v>-</v>
      </c>
      <c r="D64" s="126"/>
      <c r="E64" s="127"/>
      <c r="F64" s="127"/>
      <c r="G64" s="125"/>
      <c r="H64" s="125"/>
    </row>
    <row r="65" spans="1:8" x14ac:dyDescent="0.25">
      <c r="A65" s="123"/>
      <c r="B65" s="92" t="str">
        <f>IFERROR(VLOOKUP(A65,'S.2 Ejecución financiera'!$A$10:$P$122,2,0),"-")</f>
        <v>-</v>
      </c>
      <c r="C65" s="82" t="str">
        <f>IFERROR(VLOOKUP(A65,'S.2 Ejecución financiera'!$A$10:$P$122,8,0),"-")</f>
        <v>-</v>
      </c>
      <c r="D65" s="126"/>
      <c r="E65" s="127"/>
      <c r="F65" s="127"/>
      <c r="G65" s="125"/>
      <c r="H65" s="125"/>
    </row>
    <row r="66" spans="1:8" x14ac:dyDescent="0.25">
      <c r="A66" s="123"/>
      <c r="B66" s="92" t="str">
        <f>IFERROR(VLOOKUP(A66,'S.2 Ejecución financiera'!$A$10:$P$122,2,0),"-")</f>
        <v>-</v>
      </c>
      <c r="C66" s="82" t="str">
        <f>IFERROR(VLOOKUP(A66,'S.2 Ejecución financiera'!$A$10:$P$122,8,0),"-")</f>
        <v>-</v>
      </c>
      <c r="D66" s="126"/>
      <c r="E66" s="127"/>
      <c r="F66" s="127"/>
      <c r="G66" s="125"/>
      <c r="H66" s="125"/>
    </row>
    <row r="67" spans="1:8" x14ac:dyDescent="0.25">
      <c r="A67" s="123"/>
      <c r="B67" s="92" t="str">
        <f>IFERROR(VLOOKUP(A67,'S.2 Ejecución financiera'!$A$10:$P$122,2,0),"-")</f>
        <v>-</v>
      </c>
      <c r="C67" s="82" t="str">
        <f>IFERROR(VLOOKUP(A67,'S.2 Ejecución financiera'!$A$10:$P$122,8,0),"-")</f>
        <v>-</v>
      </c>
      <c r="D67" s="126"/>
      <c r="E67" s="127"/>
      <c r="F67" s="127"/>
      <c r="G67" s="125"/>
      <c r="H67" s="125"/>
    </row>
    <row r="68" spans="1:8" x14ac:dyDescent="0.25">
      <c r="A68" s="123"/>
      <c r="B68" s="92" t="str">
        <f>IFERROR(VLOOKUP(A68,'S.2 Ejecución financiera'!$A$10:$P$122,2,0),"-")</f>
        <v>-</v>
      </c>
      <c r="C68" s="82" t="str">
        <f>IFERROR(VLOOKUP(A68,'S.2 Ejecución financiera'!$A$10:$P$122,8,0),"-")</f>
        <v>-</v>
      </c>
      <c r="D68" s="126"/>
      <c r="E68" s="127"/>
      <c r="F68" s="127"/>
      <c r="G68" s="125"/>
      <c r="H68" s="125"/>
    </row>
    <row r="69" spans="1:8" x14ac:dyDescent="0.25">
      <c r="A69" s="123"/>
      <c r="B69" s="92" t="str">
        <f>IFERROR(VLOOKUP(A69,'S.2 Ejecución financiera'!$A$10:$P$122,2,0),"-")</f>
        <v>-</v>
      </c>
      <c r="C69" s="82" t="str">
        <f>IFERROR(VLOOKUP(A69,'S.2 Ejecución financiera'!$A$10:$P$122,8,0),"-")</f>
        <v>-</v>
      </c>
      <c r="D69" s="126"/>
      <c r="E69" s="127"/>
      <c r="F69" s="127"/>
      <c r="G69" s="125"/>
      <c r="H69" s="125"/>
    </row>
    <row r="70" spans="1:8" x14ac:dyDescent="0.25">
      <c r="A70" s="123"/>
      <c r="B70" s="92" t="str">
        <f>IFERROR(VLOOKUP(A70,'S.2 Ejecución financiera'!$A$10:$P$122,2,0),"-")</f>
        <v>-</v>
      </c>
      <c r="C70" s="82" t="str">
        <f>IFERROR(VLOOKUP(A70,'S.2 Ejecución financiera'!$A$10:$P$122,8,0),"-")</f>
        <v>-</v>
      </c>
      <c r="D70" s="126"/>
      <c r="E70" s="127"/>
      <c r="F70" s="127"/>
      <c r="G70" s="125"/>
      <c r="H70" s="125"/>
    </row>
    <row r="71" spans="1:8" x14ac:dyDescent="0.25">
      <c r="A71" s="123"/>
      <c r="B71" s="92" t="str">
        <f>IFERROR(VLOOKUP(A71,'S.2 Ejecución financiera'!$A$10:$P$122,2,0),"-")</f>
        <v>-</v>
      </c>
      <c r="C71" s="82" t="str">
        <f>IFERROR(VLOOKUP(A71,'S.2 Ejecución financiera'!$A$10:$P$122,8,0),"-")</f>
        <v>-</v>
      </c>
      <c r="D71" s="126"/>
      <c r="E71" s="127"/>
      <c r="F71" s="127"/>
      <c r="G71" s="125"/>
      <c r="H71" s="125"/>
    </row>
    <row r="72" spans="1:8" x14ac:dyDescent="0.25">
      <c r="A72" s="123"/>
      <c r="B72" s="92" t="str">
        <f>IFERROR(VLOOKUP(A72,'S.2 Ejecución financiera'!$A$10:$P$122,2,0),"-")</f>
        <v>-</v>
      </c>
      <c r="C72" s="82" t="str">
        <f>IFERROR(VLOOKUP(A72,'S.2 Ejecución financiera'!$A$10:$P$122,8,0),"-")</f>
        <v>-</v>
      </c>
      <c r="D72" s="126"/>
      <c r="E72" s="127"/>
      <c r="F72" s="127"/>
      <c r="G72" s="125"/>
      <c r="H72" s="125"/>
    </row>
    <row r="73" spans="1:8" x14ac:dyDescent="0.25">
      <c r="A73" s="123"/>
      <c r="B73" s="92" t="str">
        <f>IFERROR(VLOOKUP(A73,'S.2 Ejecución financiera'!$A$10:$P$122,2,0),"-")</f>
        <v>-</v>
      </c>
      <c r="C73" s="82" t="str">
        <f>IFERROR(VLOOKUP(A73,'S.2 Ejecución financiera'!$A$10:$P$122,8,0),"-")</f>
        <v>-</v>
      </c>
      <c r="D73" s="126"/>
      <c r="E73" s="127"/>
      <c r="F73" s="127"/>
      <c r="G73" s="125"/>
      <c r="H73" s="125"/>
    </row>
    <row r="74" spans="1:8" x14ac:dyDescent="0.25">
      <c r="A74" s="123"/>
      <c r="B74" s="92" t="str">
        <f>IFERROR(VLOOKUP(A74,'S.2 Ejecución financiera'!$A$10:$P$122,2,0),"-")</f>
        <v>-</v>
      </c>
      <c r="C74" s="82" t="str">
        <f>IFERROR(VLOOKUP(A74,'S.2 Ejecución financiera'!$A$10:$P$122,8,0),"-")</f>
        <v>-</v>
      </c>
      <c r="D74" s="126"/>
      <c r="E74" s="127"/>
      <c r="F74" s="127"/>
      <c r="G74" s="125"/>
      <c r="H74" s="125"/>
    </row>
    <row r="75" spans="1:8" x14ac:dyDescent="0.25">
      <c r="A75" s="123"/>
      <c r="B75" s="92" t="str">
        <f>IFERROR(VLOOKUP(A75,'S.2 Ejecución financiera'!$A$10:$P$122,2,0),"-")</f>
        <v>-</v>
      </c>
      <c r="C75" s="82" t="str">
        <f>IFERROR(VLOOKUP(A75,'S.2 Ejecución financiera'!$A$10:$P$122,8,0),"-")</f>
        <v>-</v>
      </c>
      <c r="D75" s="126"/>
      <c r="E75" s="127"/>
      <c r="F75" s="127"/>
      <c r="G75" s="125"/>
      <c r="H75" s="125"/>
    </row>
    <row r="76" spans="1:8" x14ac:dyDescent="0.25">
      <c r="A76" s="123"/>
      <c r="B76" s="92" t="str">
        <f>IFERROR(VLOOKUP(A76,'S.2 Ejecución financiera'!$A$10:$P$122,2,0),"-")</f>
        <v>-</v>
      </c>
      <c r="C76" s="82" t="str">
        <f>IFERROR(VLOOKUP(A76,'S.2 Ejecución financiera'!$A$10:$P$122,8,0),"-")</f>
        <v>-</v>
      </c>
      <c r="D76" s="126"/>
      <c r="E76" s="127"/>
      <c r="F76" s="127"/>
      <c r="G76" s="125"/>
      <c r="H76" s="125"/>
    </row>
    <row r="77" spans="1:8" x14ac:dyDescent="0.25">
      <c r="A77" s="123"/>
      <c r="B77" s="92" t="str">
        <f>IFERROR(VLOOKUP(A77,'S.2 Ejecución financiera'!$A$10:$P$122,2,0),"-")</f>
        <v>-</v>
      </c>
      <c r="C77" s="82" t="str">
        <f>IFERROR(VLOOKUP(A77,'S.2 Ejecución financiera'!$A$10:$P$122,8,0),"-")</f>
        <v>-</v>
      </c>
      <c r="D77" s="126"/>
      <c r="E77" s="127"/>
      <c r="F77" s="127"/>
      <c r="G77" s="125"/>
      <c r="H77" s="125"/>
    </row>
    <row r="78" spans="1:8" x14ac:dyDescent="0.25">
      <c r="A78" s="123"/>
      <c r="B78" s="92" t="str">
        <f>IFERROR(VLOOKUP(A78,'S.2 Ejecución financiera'!$A$10:$P$122,2,0),"-")</f>
        <v>-</v>
      </c>
      <c r="C78" s="82" t="str">
        <f>IFERROR(VLOOKUP(A78,'S.2 Ejecución financiera'!$A$10:$P$122,8,0),"-")</f>
        <v>-</v>
      </c>
      <c r="D78" s="126"/>
      <c r="E78" s="127"/>
      <c r="F78" s="127"/>
      <c r="G78" s="125"/>
      <c r="H78" s="125"/>
    </row>
    <row r="79" spans="1:8" x14ac:dyDescent="0.25">
      <c r="A79" s="123"/>
      <c r="B79" s="92" t="str">
        <f>IFERROR(VLOOKUP(A79,'S.2 Ejecución financiera'!$A$10:$P$122,2,0),"-")</f>
        <v>-</v>
      </c>
      <c r="C79" s="82" t="str">
        <f>IFERROR(VLOOKUP(A79,'S.2 Ejecución financiera'!$A$10:$P$122,8,0),"-")</f>
        <v>-</v>
      </c>
      <c r="D79" s="126"/>
      <c r="E79" s="127"/>
      <c r="F79" s="127"/>
      <c r="G79" s="125"/>
      <c r="H79" s="125"/>
    </row>
    <row r="80" spans="1:8" x14ac:dyDescent="0.25">
      <c r="A80" s="123"/>
      <c r="B80" s="92" t="str">
        <f>IFERROR(VLOOKUP(A80,'S.2 Ejecución financiera'!$A$10:$P$122,2,0),"-")</f>
        <v>-</v>
      </c>
      <c r="C80" s="82" t="str">
        <f>IFERROR(VLOOKUP(A80,'S.2 Ejecución financiera'!$A$10:$P$122,8,0),"-")</f>
        <v>-</v>
      </c>
      <c r="D80" s="126"/>
      <c r="E80" s="127"/>
      <c r="F80" s="127"/>
      <c r="G80" s="125"/>
      <c r="H80" s="125"/>
    </row>
    <row r="81" spans="1:8" x14ac:dyDescent="0.25">
      <c r="A81" s="123"/>
      <c r="B81" s="92" t="str">
        <f>IFERROR(VLOOKUP(A81,'S.2 Ejecución financiera'!$A$10:$P$122,2,0),"-")</f>
        <v>-</v>
      </c>
      <c r="C81" s="82" t="str">
        <f>IFERROR(VLOOKUP(A81,'S.2 Ejecución financiera'!$A$10:$P$122,8,0),"-")</f>
        <v>-</v>
      </c>
      <c r="D81" s="126"/>
      <c r="E81" s="127"/>
      <c r="F81" s="127"/>
      <c r="G81" s="125"/>
      <c r="H81" s="125"/>
    </row>
    <row r="82" spans="1:8" x14ac:dyDescent="0.25">
      <c r="A82" s="123"/>
      <c r="B82" s="92" t="str">
        <f>IFERROR(VLOOKUP(A82,'S.2 Ejecución financiera'!$A$10:$P$122,2,0),"-")</f>
        <v>-</v>
      </c>
      <c r="C82" s="82" t="str">
        <f>IFERROR(VLOOKUP(A82,'S.2 Ejecución financiera'!$A$10:$P$122,8,0),"-")</f>
        <v>-</v>
      </c>
      <c r="D82" s="126"/>
      <c r="E82" s="127"/>
      <c r="F82" s="127"/>
      <c r="G82" s="125"/>
      <c r="H82" s="125"/>
    </row>
    <row r="83" spans="1:8" x14ac:dyDescent="0.25">
      <c r="A83" s="123"/>
      <c r="B83" s="92" t="str">
        <f>IFERROR(VLOOKUP(A83,'S.2 Ejecución financiera'!$A$10:$P$122,2,0),"-")</f>
        <v>-</v>
      </c>
      <c r="C83" s="82" t="str">
        <f>IFERROR(VLOOKUP(A83,'S.2 Ejecución financiera'!$A$10:$P$122,8,0),"-")</f>
        <v>-</v>
      </c>
      <c r="D83" s="126"/>
      <c r="E83" s="127"/>
      <c r="F83" s="127"/>
      <c r="G83" s="125"/>
      <c r="H83" s="125"/>
    </row>
    <row r="84" spans="1:8" x14ac:dyDescent="0.25">
      <c r="A84" s="123"/>
      <c r="B84" s="92" t="str">
        <f>IFERROR(VLOOKUP(A84,'S.2 Ejecución financiera'!$A$10:$P$122,2,0),"-")</f>
        <v>-</v>
      </c>
      <c r="C84" s="82" t="str">
        <f>IFERROR(VLOOKUP(A84,'S.2 Ejecución financiera'!$A$10:$P$122,8,0),"-")</f>
        <v>-</v>
      </c>
      <c r="D84" s="126"/>
      <c r="E84" s="127"/>
      <c r="F84" s="127"/>
      <c r="G84" s="125"/>
      <c r="H84" s="125"/>
    </row>
    <row r="85" spans="1:8" x14ac:dyDescent="0.25">
      <c r="A85" s="123"/>
      <c r="B85" s="92" t="str">
        <f>IFERROR(VLOOKUP(A85,'S.2 Ejecución financiera'!$A$10:$P$122,2,0),"-")</f>
        <v>-</v>
      </c>
      <c r="C85" s="82" t="str">
        <f>IFERROR(VLOOKUP(A85,'S.2 Ejecución financiera'!$A$10:$P$122,8,0),"-")</f>
        <v>-</v>
      </c>
      <c r="D85" s="126"/>
      <c r="E85" s="127"/>
      <c r="F85" s="127"/>
      <c r="G85" s="125"/>
      <c r="H85" s="125"/>
    </row>
    <row r="86" spans="1:8" x14ac:dyDescent="0.25">
      <c r="A86" s="123"/>
      <c r="B86" s="92" t="str">
        <f>IFERROR(VLOOKUP(A86,'S.2 Ejecución financiera'!$A$10:$P$122,2,0),"-")</f>
        <v>-</v>
      </c>
      <c r="C86" s="82" t="str">
        <f>IFERROR(VLOOKUP(A86,'S.2 Ejecución financiera'!$A$10:$P$122,8,0),"-")</f>
        <v>-</v>
      </c>
      <c r="D86" s="126"/>
      <c r="E86" s="127"/>
      <c r="F86" s="127"/>
      <c r="G86" s="125"/>
      <c r="H86" s="125"/>
    </row>
    <row r="87" spans="1:8" x14ac:dyDescent="0.25">
      <c r="A87" s="123"/>
      <c r="B87" s="92" t="str">
        <f>IFERROR(VLOOKUP(A87,'S.2 Ejecución financiera'!$A$10:$P$122,2,0),"-")</f>
        <v>-</v>
      </c>
      <c r="C87" s="82" t="str">
        <f>IFERROR(VLOOKUP(A87,'S.2 Ejecución financiera'!$A$10:$P$122,8,0),"-")</f>
        <v>-</v>
      </c>
      <c r="D87" s="126"/>
      <c r="E87" s="127"/>
      <c r="F87" s="127"/>
      <c r="G87" s="125"/>
      <c r="H87" s="125"/>
    </row>
    <row r="88" spans="1:8" x14ac:dyDescent="0.25">
      <c r="A88" s="123"/>
      <c r="B88" s="92" t="str">
        <f>IFERROR(VLOOKUP(A88,'S.2 Ejecución financiera'!$A$10:$P$122,2,0),"-")</f>
        <v>-</v>
      </c>
      <c r="C88" s="82" t="str">
        <f>IFERROR(VLOOKUP(A88,'S.2 Ejecución financiera'!$A$10:$P$122,8,0),"-")</f>
        <v>-</v>
      </c>
      <c r="D88" s="126"/>
      <c r="E88" s="127"/>
      <c r="F88" s="127"/>
      <c r="G88" s="125"/>
      <c r="H88" s="125"/>
    </row>
    <row r="89" spans="1:8" x14ac:dyDescent="0.25">
      <c r="A89" s="123"/>
      <c r="B89" s="92" t="str">
        <f>IFERROR(VLOOKUP(A89,'S.2 Ejecución financiera'!$A$10:$P$122,2,0),"-")</f>
        <v>-</v>
      </c>
      <c r="C89" s="82" t="str">
        <f>IFERROR(VLOOKUP(A89,'S.2 Ejecución financiera'!$A$10:$P$122,8,0),"-")</f>
        <v>-</v>
      </c>
      <c r="D89" s="126"/>
      <c r="E89" s="127"/>
      <c r="F89" s="127"/>
      <c r="G89" s="125"/>
      <c r="H89" s="125"/>
    </row>
    <row r="90" spans="1:8" x14ac:dyDescent="0.25">
      <c r="A90" s="123"/>
      <c r="B90" s="92" t="str">
        <f>IFERROR(VLOOKUP(A90,'S.2 Ejecución financiera'!$A$10:$P$122,2,0),"-")</f>
        <v>-</v>
      </c>
      <c r="C90" s="82" t="str">
        <f>IFERROR(VLOOKUP(A90,'S.2 Ejecución financiera'!$A$10:$P$122,8,0),"-")</f>
        <v>-</v>
      </c>
      <c r="D90" s="126"/>
      <c r="E90" s="127"/>
      <c r="F90" s="127"/>
      <c r="G90" s="125"/>
      <c r="H90" s="125"/>
    </row>
    <row r="91" spans="1:8" x14ac:dyDescent="0.25">
      <c r="A91" s="123"/>
      <c r="B91" s="92" t="str">
        <f>IFERROR(VLOOKUP(A91,'S.2 Ejecución financiera'!$A$10:$P$122,2,0),"-")</f>
        <v>-</v>
      </c>
      <c r="C91" s="82" t="str">
        <f>IFERROR(VLOOKUP(A91,'S.2 Ejecución financiera'!$A$10:$P$122,8,0),"-")</f>
        <v>-</v>
      </c>
      <c r="D91" s="126"/>
      <c r="E91" s="127"/>
      <c r="F91" s="127"/>
      <c r="G91" s="125"/>
      <c r="H91" s="125"/>
    </row>
    <row r="92" spans="1:8" x14ac:dyDescent="0.25">
      <c r="A92" s="123"/>
      <c r="B92" s="92" t="str">
        <f>IFERROR(VLOOKUP(A92,'S.2 Ejecución financiera'!$A$10:$P$122,2,0),"-")</f>
        <v>-</v>
      </c>
      <c r="C92" s="82" t="str">
        <f>IFERROR(VLOOKUP(A92,'S.2 Ejecución financiera'!$A$10:$P$122,8,0),"-")</f>
        <v>-</v>
      </c>
      <c r="D92" s="126"/>
      <c r="E92" s="127"/>
      <c r="F92" s="127"/>
      <c r="G92" s="125"/>
      <c r="H92" s="125"/>
    </row>
    <row r="93" spans="1:8" x14ac:dyDescent="0.25">
      <c r="A93" s="123"/>
      <c r="B93" s="92" t="str">
        <f>IFERROR(VLOOKUP(A93,'S.2 Ejecución financiera'!$A$10:$P$122,2,0),"-")</f>
        <v>-</v>
      </c>
      <c r="C93" s="82" t="str">
        <f>IFERROR(VLOOKUP(A93,'S.2 Ejecución financiera'!$A$10:$P$122,8,0),"-")</f>
        <v>-</v>
      </c>
      <c r="D93" s="126"/>
      <c r="E93" s="127"/>
      <c r="F93" s="127"/>
      <c r="G93" s="125"/>
      <c r="H93" s="125"/>
    </row>
    <row r="94" spans="1:8" x14ac:dyDescent="0.25">
      <c r="A94" s="123"/>
      <c r="B94" s="92" t="str">
        <f>IFERROR(VLOOKUP(A94,'S.2 Ejecución financiera'!$A$10:$P$122,2,0),"-")</f>
        <v>-</v>
      </c>
      <c r="C94" s="82" t="str">
        <f>IFERROR(VLOOKUP(A94,'S.2 Ejecución financiera'!$A$10:$P$122,8,0),"-")</f>
        <v>-</v>
      </c>
      <c r="D94" s="126"/>
      <c r="E94" s="127"/>
      <c r="F94" s="127"/>
      <c r="G94" s="125"/>
      <c r="H94" s="125"/>
    </row>
    <row r="95" spans="1:8" x14ac:dyDescent="0.25">
      <c r="A95" s="123"/>
      <c r="B95" s="92" t="str">
        <f>IFERROR(VLOOKUP(A95,'S.2 Ejecución financiera'!$A$10:$P$122,2,0),"-")</f>
        <v>-</v>
      </c>
      <c r="C95" s="82" t="str">
        <f>IFERROR(VLOOKUP(A95,'S.2 Ejecución financiera'!$A$10:$P$122,8,0),"-")</f>
        <v>-</v>
      </c>
      <c r="D95" s="126"/>
      <c r="E95" s="127"/>
      <c r="F95" s="127"/>
      <c r="G95" s="125"/>
      <c r="H95" s="125"/>
    </row>
    <row r="96" spans="1:8" x14ac:dyDescent="0.25">
      <c r="A96" s="123"/>
      <c r="B96" s="92" t="str">
        <f>IFERROR(VLOOKUP(A96,'S.2 Ejecución financiera'!$A$10:$P$122,2,0),"-")</f>
        <v>-</v>
      </c>
      <c r="C96" s="82" t="str">
        <f>IFERROR(VLOOKUP(A96,'S.2 Ejecución financiera'!$A$10:$P$122,8,0),"-")</f>
        <v>-</v>
      </c>
      <c r="D96" s="126"/>
      <c r="E96" s="127"/>
      <c r="F96" s="127"/>
      <c r="G96" s="125"/>
      <c r="H96" s="125"/>
    </row>
    <row r="97" spans="1:8" x14ac:dyDescent="0.25">
      <c r="A97" s="123"/>
      <c r="B97" s="92" t="str">
        <f>IFERROR(VLOOKUP(A97,'S.2 Ejecución financiera'!$A$10:$P$122,2,0),"-")</f>
        <v>-</v>
      </c>
      <c r="C97" s="82" t="str">
        <f>IFERROR(VLOOKUP(A97,'S.2 Ejecución financiera'!$A$10:$P$122,8,0),"-")</f>
        <v>-</v>
      </c>
      <c r="D97" s="126"/>
      <c r="E97" s="127"/>
      <c r="F97" s="127"/>
      <c r="G97" s="125"/>
      <c r="H97" s="125"/>
    </row>
    <row r="98" spans="1:8" x14ac:dyDescent="0.25">
      <c r="A98" s="123"/>
      <c r="B98" s="92" t="str">
        <f>IFERROR(VLOOKUP(A98,'S.2 Ejecución financiera'!$A$10:$P$122,2,0),"-")</f>
        <v>-</v>
      </c>
      <c r="C98" s="82" t="str">
        <f>IFERROR(VLOOKUP(A98,'S.2 Ejecución financiera'!$A$10:$P$122,8,0),"-")</f>
        <v>-</v>
      </c>
      <c r="D98" s="126"/>
      <c r="E98" s="127"/>
      <c r="F98" s="127"/>
      <c r="G98" s="125"/>
      <c r="H98" s="125"/>
    </row>
    <row r="99" spans="1:8" x14ac:dyDescent="0.25">
      <c r="A99" s="123"/>
      <c r="B99" s="92" t="str">
        <f>IFERROR(VLOOKUP(A99,'S.2 Ejecución financiera'!$A$10:$P$122,2,0),"-")</f>
        <v>-</v>
      </c>
      <c r="C99" s="82" t="str">
        <f>IFERROR(VLOOKUP(A99,'S.2 Ejecución financiera'!$A$10:$P$122,8,0),"-")</f>
        <v>-</v>
      </c>
      <c r="D99" s="126"/>
      <c r="E99" s="127"/>
      <c r="F99" s="127"/>
      <c r="G99" s="125"/>
      <c r="H99" s="125"/>
    </row>
    <row r="100" spans="1:8" x14ac:dyDescent="0.25">
      <c r="A100" s="123"/>
      <c r="B100" s="92" t="str">
        <f>IFERROR(VLOOKUP(A100,'S.2 Ejecución financiera'!$A$10:$P$122,2,0),"-")</f>
        <v>-</v>
      </c>
      <c r="C100" s="82" t="str">
        <f>IFERROR(VLOOKUP(A100,'S.2 Ejecución financiera'!$A$10:$P$122,8,0),"-")</f>
        <v>-</v>
      </c>
      <c r="D100" s="126"/>
      <c r="E100" s="127"/>
      <c r="F100" s="127"/>
      <c r="G100" s="125"/>
      <c r="H100" s="125"/>
    </row>
    <row r="101" spans="1:8" x14ac:dyDescent="0.25">
      <c r="A101" s="123"/>
      <c r="B101" s="92" t="str">
        <f>IFERROR(VLOOKUP(A101,'S.2 Ejecución financiera'!$A$10:$P$122,2,0),"-")</f>
        <v>-</v>
      </c>
      <c r="C101" s="82" t="str">
        <f>IFERROR(VLOOKUP(A101,'S.2 Ejecución financiera'!$A$10:$P$122,8,0),"-")</f>
        <v>-</v>
      </c>
      <c r="D101" s="126"/>
      <c r="E101" s="127"/>
      <c r="F101" s="127"/>
      <c r="G101" s="125"/>
      <c r="H101" s="125"/>
    </row>
    <row r="102" spans="1:8" x14ac:dyDescent="0.25">
      <c r="A102" s="123"/>
      <c r="B102" s="92" t="str">
        <f>IFERROR(VLOOKUP(A102,'S.2 Ejecución financiera'!$A$10:$P$122,2,0),"-")</f>
        <v>-</v>
      </c>
      <c r="C102" s="82" t="str">
        <f>IFERROR(VLOOKUP(A102,'S.2 Ejecución financiera'!$A$10:$P$122,8,0),"-")</f>
        <v>-</v>
      </c>
      <c r="D102" s="126"/>
      <c r="E102" s="127"/>
      <c r="F102" s="127"/>
      <c r="G102" s="125"/>
      <c r="H102" s="125"/>
    </row>
    <row r="103" spans="1:8" x14ac:dyDescent="0.25">
      <c r="A103" s="123"/>
      <c r="B103" s="92" t="str">
        <f>IFERROR(VLOOKUP(A103,'S.2 Ejecución financiera'!$A$10:$P$122,2,0),"-")</f>
        <v>-</v>
      </c>
      <c r="C103" s="82" t="str">
        <f>IFERROR(VLOOKUP(A103,'S.2 Ejecución financiera'!$A$10:$P$122,8,0),"-")</f>
        <v>-</v>
      </c>
      <c r="D103" s="126"/>
      <c r="E103" s="127"/>
      <c r="F103" s="127"/>
      <c r="G103" s="125"/>
      <c r="H103" s="125"/>
    </row>
    <row r="104" spans="1:8" x14ac:dyDescent="0.25">
      <c r="A104" s="123"/>
      <c r="B104" s="92" t="str">
        <f>IFERROR(VLOOKUP(A104,'S.2 Ejecución financiera'!$A$10:$P$122,2,0),"-")</f>
        <v>-</v>
      </c>
      <c r="C104" s="82" t="str">
        <f>IFERROR(VLOOKUP(A104,'S.2 Ejecución financiera'!$A$10:$P$122,8,0),"-")</f>
        <v>-</v>
      </c>
      <c r="D104" s="126"/>
      <c r="E104" s="127"/>
      <c r="F104" s="127"/>
      <c r="G104" s="125"/>
      <c r="H104" s="125"/>
    </row>
    <row r="105" spans="1:8" x14ac:dyDescent="0.25">
      <c r="A105" s="123"/>
      <c r="B105" s="92" t="str">
        <f>IFERROR(VLOOKUP(A105,'S.2 Ejecución financiera'!$A$10:$P$122,2,0),"-")</f>
        <v>-</v>
      </c>
      <c r="C105" s="82" t="str">
        <f>IFERROR(VLOOKUP(A105,'S.2 Ejecución financiera'!$A$10:$P$122,8,0),"-")</f>
        <v>-</v>
      </c>
      <c r="D105" s="126"/>
      <c r="E105" s="127"/>
      <c r="F105" s="127"/>
      <c r="G105" s="125"/>
      <c r="H105" s="125"/>
    </row>
    <row r="106" spans="1:8" x14ac:dyDescent="0.25">
      <c r="A106" s="123"/>
      <c r="B106" s="92" t="str">
        <f>IFERROR(VLOOKUP(A106,'S.2 Ejecución financiera'!$A$10:$P$122,2,0),"-")</f>
        <v>-</v>
      </c>
      <c r="C106" s="82" t="str">
        <f>IFERROR(VLOOKUP(A106,'S.2 Ejecución financiera'!$A$10:$P$122,8,0),"-")</f>
        <v>-</v>
      </c>
      <c r="D106" s="126"/>
      <c r="E106" s="127"/>
      <c r="F106" s="127"/>
      <c r="G106" s="125"/>
      <c r="H106" s="125"/>
    </row>
    <row r="107" spans="1:8" x14ac:dyDescent="0.25">
      <c r="A107" s="123"/>
      <c r="B107" s="92" t="str">
        <f>IFERROR(VLOOKUP(A107,'S.2 Ejecución financiera'!$A$10:$P$122,2,0),"-")</f>
        <v>-</v>
      </c>
      <c r="C107" s="82" t="str">
        <f>IFERROR(VLOOKUP(A107,'S.2 Ejecución financiera'!$A$10:$P$122,8,0),"-")</f>
        <v>-</v>
      </c>
      <c r="D107" s="126"/>
      <c r="E107" s="127"/>
      <c r="F107" s="127"/>
      <c r="G107" s="125"/>
      <c r="H107" s="125"/>
    </row>
    <row r="108" spans="1:8" x14ac:dyDescent="0.25">
      <c r="A108" s="123"/>
      <c r="B108" s="92" t="str">
        <f>IFERROR(VLOOKUP(A108,'S.2 Ejecución financiera'!$A$10:$P$122,2,0),"-")</f>
        <v>-</v>
      </c>
      <c r="C108" s="82" t="str">
        <f>IFERROR(VLOOKUP(A108,'S.2 Ejecución financiera'!$A$10:$P$122,8,0),"-")</f>
        <v>-</v>
      </c>
      <c r="D108" s="126"/>
      <c r="E108" s="127"/>
      <c r="F108" s="127"/>
      <c r="G108" s="125"/>
      <c r="H108" s="125"/>
    </row>
    <row r="109" spans="1:8" x14ac:dyDescent="0.25">
      <c r="A109" s="123"/>
      <c r="B109" s="92" t="str">
        <f>IFERROR(VLOOKUP(A109,'S.2 Ejecución financiera'!$A$10:$P$122,2,0),"-")</f>
        <v>-</v>
      </c>
      <c r="C109" s="82" t="str">
        <f>IFERROR(VLOOKUP(A109,'S.2 Ejecución financiera'!$A$10:$P$122,8,0),"-")</f>
        <v>-</v>
      </c>
      <c r="D109" s="126"/>
      <c r="E109" s="127"/>
      <c r="F109" s="127"/>
      <c r="G109" s="125"/>
      <c r="H109" s="125"/>
    </row>
    <row r="110" spans="1:8" x14ac:dyDescent="0.25">
      <c r="A110" s="123"/>
      <c r="B110" s="92" t="str">
        <f>IFERROR(VLOOKUP(A110,'S.2 Ejecución financiera'!$A$10:$P$122,2,0),"-")</f>
        <v>-</v>
      </c>
      <c r="C110" s="82" t="str">
        <f>IFERROR(VLOOKUP(A110,'S.2 Ejecución financiera'!$A$10:$P$122,8,0),"-")</f>
        <v>-</v>
      </c>
      <c r="D110" s="126"/>
      <c r="E110" s="127"/>
      <c r="F110" s="127"/>
      <c r="G110" s="125"/>
      <c r="H110" s="125"/>
    </row>
    <row r="111" spans="1:8" x14ac:dyDescent="0.25">
      <c r="A111" s="123"/>
      <c r="B111" s="92" t="str">
        <f>IFERROR(VLOOKUP(A111,'S.2 Ejecución financiera'!$A$10:$P$122,2,0),"-")</f>
        <v>-</v>
      </c>
      <c r="C111" s="82" t="str">
        <f>IFERROR(VLOOKUP(A111,'S.2 Ejecución financiera'!$A$10:$P$122,8,0),"-")</f>
        <v>-</v>
      </c>
      <c r="D111" s="126"/>
      <c r="E111" s="127"/>
      <c r="F111" s="127"/>
      <c r="G111" s="125"/>
      <c r="H111" s="125"/>
    </row>
    <row r="112" spans="1:8" x14ac:dyDescent="0.25">
      <c r="A112" s="123"/>
      <c r="B112" s="92" t="str">
        <f>IFERROR(VLOOKUP(A112,'S.2 Ejecución financiera'!$A$10:$P$122,2,0),"-")</f>
        <v>-</v>
      </c>
      <c r="C112" s="82" t="str">
        <f>IFERROR(VLOOKUP(A112,'S.2 Ejecución financiera'!$A$10:$P$122,8,0),"-")</f>
        <v>-</v>
      </c>
      <c r="D112" s="126"/>
      <c r="E112" s="127"/>
      <c r="F112" s="127"/>
      <c r="G112" s="125"/>
      <c r="H112" s="125"/>
    </row>
    <row r="113" spans="1:8" x14ac:dyDescent="0.25">
      <c r="A113" s="123"/>
      <c r="B113" s="92" t="str">
        <f>IFERROR(VLOOKUP(A113,'S.2 Ejecución financiera'!$A$10:$P$122,2,0),"-")</f>
        <v>-</v>
      </c>
      <c r="C113" s="82" t="str">
        <f>IFERROR(VLOOKUP(A113,'S.2 Ejecución financiera'!$A$10:$P$122,8,0),"-")</f>
        <v>-</v>
      </c>
      <c r="D113" s="126"/>
      <c r="E113" s="127"/>
      <c r="F113" s="127"/>
      <c r="G113" s="125"/>
      <c r="H113" s="125"/>
    </row>
    <row r="114" spans="1:8" x14ac:dyDescent="0.25">
      <c r="A114" s="123"/>
      <c r="B114" s="92" t="str">
        <f>IFERROR(VLOOKUP(A114,'S.2 Ejecución financiera'!$A$10:$P$122,2,0),"-")</f>
        <v>-</v>
      </c>
      <c r="C114" s="82" t="str">
        <f>IFERROR(VLOOKUP(A114,'S.2 Ejecución financiera'!$A$10:$P$122,8,0),"-")</f>
        <v>-</v>
      </c>
      <c r="D114" s="126"/>
      <c r="E114" s="127"/>
      <c r="F114" s="127"/>
      <c r="G114" s="125"/>
      <c r="H114" s="125"/>
    </row>
    <row r="115" spans="1:8" x14ac:dyDescent="0.25">
      <c r="A115" s="123"/>
      <c r="B115" s="92" t="str">
        <f>IFERROR(VLOOKUP(A115,'S.2 Ejecución financiera'!$A$10:$P$122,2,0),"-")</f>
        <v>-</v>
      </c>
      <c r="C115" s="82" t="str">
        <f>IFERROR(VLOOKUP(A115,'S.2 Ejecución financiera'!$A$10:$P$122,8,0),"-")</f>
        <v>-</v>
      </c>
      <c r="D115" s="126"/>
      <c r="E115" s="127"/>
      <c r="F115" s="127"/>
      <c r="G115" s="125"/>
      <c r="H115" s="125"/>
    </row>
    <row r="116" spans="1:8" x14ac:dyDescent="0.25">
      <c r="A116" s="123"/>
      <c r="B116" s="92" t="str">
        <f>IFERROR(VLOOKUP(A116,'S.2 Ejecución financiera'!$A$10:$P$122,2,0),"-")</f>
        <v>-</v>
      </c>
      <c r="C116" s="82" t="str">
        <f>IFERROR(VLOOKUP(A116,'S.2 Ejecución financiera'!$A$10:$P$122,8,0),"-")</f>
        <v>-</v>
      </c>
      <c r="D116" s="126"/>
      <c r="E116" s="127"/>
      <c r="F116" s="127"/>
      <c r="G116" s="125"/>
      <c r="H116" s="125"/>
    </row>
    <row r="117" spans="1:8" x14ac:dyDescent="0.25">
      <c r="A117" s="123"/>
      <c r="B117" s="92" t="str">
        <f>IFERROR(VLOOKUP(A117,'S.2 Ejecución financiera'!$A$10:$P$122,2,0),"-")</f>
        <v>-</v>
      </c>
      <c r="C117" s="82" t="str">
        <f>IFERROR(VLOOKUP(A117,'S.2 Ejecución financiera'!$A$10:$P$122,8,0),"-")</f>
        <v>-</v>
      </c>
      <c r="D117" s="126"/>
      <c r="E117" s="127"/>
      <c r="F117" s="127"/>
      <c r="G117" s="125"/>
      <c r="H117" s="125"/>
    </row>
    <row r="118" spans="1:8" x14ac:dyDescent="0.25">
      <c r="A118" s="123"/>
      <c r="B118" s="92" t="str">
        <f>IFERROR(VLOOKUP(A118,'S.2 Ejecución financiera'!$A$10:$P$122,2,0),"-")</f>
        <v>-</v>
      </c>
      <c r="C118" s="82" t="str">
        <f>IFERROR(VLOOKUP(A118,'S.2 Ejecución financiera'!$A$10:$P$122,8,0),"-")</f>
        <v>-</v>
      </c>
      <c r="D118" s="126"/>
      <c r="E118" s="127"/>
      <c r="F118" s="127"/>
      <c r="G118" s="125"/>
      <c r="H118" s="125"/>
    </row>
    <row r="119" spans="1:8" x14ac:dyDescent="0.25">
      <c r="A119" s="123"/>
      <c r="B119" s="92" t="str">
        <f>IFERROR(VLOOKUP(A119,'S.2 Ejecución financiera'!$A$10:$P$122,2,0),"-")</f>
        <v>-</v>
      </c>
      <c r="C119" s="82" t="str">
        <f>IFERROR(VLOOKUP(A119,'S.2 Ejecución financiera'!$A$10:$P$122,8,0),"-")</f>
        <v>-</v>
      </c>
      <c r="D119" s="126"/>
      <c r="E119" s="127"/>
      <c r="F119" s="127"/>
      <c r="G119" s="125"/>
      <c r="H119" s="125"/>
    </row>
    <row r="120" spans="1:8" x14ac:dyDescent="0.25">
      <c r="A120" s="123"/>
      <c r="B120" s="92" t="str">
        <f>IFERROR(VLOOKUP(A120,'S.2 Ejecución financiera'!$A$10:$P$122,2,0),"-")</f>
        <v>-</v>
      </c>
      <c r="C120" s="82" t="str">
        <f>IFERROR(VLOOKUP(A120,'S.2 Ejecución financiera'!$A$10:$P$122,8,0),"-")</f>
        <v>-</v>
      </c>
      <c r="D120" s="126"/>
      <c r="E120" s="127"/>
      <c r="F120" s="127"/>
      <c r="G120" s="125"/>
      <c r="H120" s="125"/>
    </row>
    <row r="121" spans="1:8" x14ac:dyDescent="0.25">
      <c r="A121" s="123"/>
      <c r="B121" s="92" t="str">
        <f>IFERROR(VLOOKUP(A121,'S.2 Ejecución financiera'!$A$10:$P$122,2,0),"-")</f>
        <v>-</v>
      </c>
      <c r="C121" s="82" t="str">
        <f>IFERROR(VLOOKUP(A121,'S.2 Ejecución financiera'!$A$10:$P$122,8,0),"-")</f>
        <v>-</v>
      </c>
      <c r="D121" s="126"/>
      <c r="E121" s="127"/>
      <c r="F121" s="127"/>
      <c r="G121" s="125"/>
      <c r="H121" s="125"/>
    </row>
    <row r="122" spans="1:8" x14ac:dyDescent="0.25">
      <c r="A122" s="123"/>
      <c r="B122" s="92" t="str">
        <f>IFERROR(VLOOKUP(A122,'S.2 Ejecución financiera'!$A$10:$P$122,2,0),"-")</f>
        <v>-</v>
      </c>
      <c r="C122" s="82" t="str">
        <f>IFERROR(VLOOKUP(A122,'S.2 Ejecución financiera'!$A$10:$P$122,8,0),"-")</f>
        <v>-</v>
      </c>
      <c r="D122" s="126"/>
      <c r="E122" s="127"/>
      <c r="F122" s="127"/>
      <c r="G122" s="125"/>
      <c r="H122" s="125"/>
    </row>
    <row r="123" spans="1:8" x14ac:dyDescent="0.25">
      <c r="A123" s="123"/>
      <c r="B123" s="92" t="str">
        <f>IFERROR(VLOOKUP(A123,'S.2 Ejecución financiera'!$A$10:$P$122,2,0),"-")</f>
        <v>-</v>
      </c>
      <c r="C123" s="82" t="str">
        <f>IFERROR(VLOOKUP(A123,'S.2 Ejecución financiera'!$A$10:$P$122,8,0),"-")</f>
        <v>-</v>
      </c>
      <c r="D123" s="126"/>
      <c r="E123" s="127"/>
      <c r="F123" s="127"/>
      <c r="G123" s="125"/>
      <c r="H123" s="125"/>
    </row>
    <row r="124" spans="1:8" x14ac:dyDescent="0.25">
      <c r="A124" s="123"/>
      <c r="B124" s="92" t="str">
        <f>IFERROR(VLOOKUP(A124,'S.2 Ejecución financiera'!$A$10:$P$122,2,0),"-")</f>
        <v>-</v>
      </c>
      <c r="C124" s="82" t="str">
        <f>IFERROR(VLOOKUP(A124,'S.2 Ejecución financiera'!$A$10:$P$122,8,0),"-")</f>
        <v>-</v>
      </c>
      <c r="D124" s="126"/>
      <c r="E124" s="127"/>
      <c r="F124" s="127"/>
      <c r="G124" s="125"/>
      <c r="H124" s="125"/>
    </row>
    <row r="125" spans="1:8" x14ac:dyDescent="0.25">
      <c r="A125" s="123"/>
      <c r="B125" s="92" t="str">
        <f>IFERROR(VLOOKUP(A125,'S.2 Ejecución financiera'!$A$10:$P$122,2,0),"-")</f>
        <v>-</v>
      </c>
      <c r="C125" s="82" t="str">
        <f>IFERROR(VLOOKUP(A125,'S.2 Ejecución financiera'!$A$10:$P$122,8,0),"-")</f>
        <v>-</v>
      </c>
      <c r="D125" s="126"/>
      <c r="E125" s="127"/>
      <c r="F125" s="127"/>
      <c r="G125" s="125"/>
      <c r="H125" s="125"/>
    </row>
    <row r="126" spans="1:8" x14ac:dyDescent="0.25">
      <c r="A126" s="123"/>
      <c r="B126" s="92" t="str">
        <f>IFERROR(VLOOKUP(A126,'S.2 Ejecución financiera'!$A$10:$P$122,2,0),"-")</f>
        <v>-</v>
      </c>
      <c r="C126" s="82" t="str">
        <f>IFERROR(VLOOKUP(A126,'S.2 Ejecución financiera'!$A$10:$P$122,8,0),"-")</f>
        <v>-</v>
      </c>
      <c r="D126" s="126"/>
      <c r="E126" s="127"/>
      <c r="F126" s="127"/>
      <c r="G126" s="125"/>
      <c r="H126" s="125"/>
    </row>
    <row r="127" spans="1:8" x14ac:dyDescent="0.25">
      <c r="A127" s="123"/>
      <c r="B127" s="92" t="str">
        <f>IFERROR(VLOOKUP(A127,'S.2 Ejecución financiera'!$A$10:$P$122,2,0),"-")</f>
        <v>-</v>
      </c>
      <c r="C127" s="82" t="str">
        <f>IFERROR(VLOOKUP(A127,'S.2 Ejecución financiera'!$A$10:$P$122,8,0),"-")</f>
        <v>-</v>
      </c>
      <c r="D127" s="126"/>
      <c r="E127" s="127"/>
      <c r="F127" s="127"/>
      <c r="G127" s="125"/>
      <c r="H127" s="125"/>
    </row>
    <row r="128" spans="1:8" x14ac:dyDescent="0.25">
      <c r="A128" s="123"/>
      <c r="B128" s="92" t="str">
        <f>IFERROR(VLOOKUP(A128,'S.2 Ejecución financiera'!$A$10:$P$122,2,0),"-")</f>
        <v>-</v>
      </c>
      <c r="C128" s="82" t="str">
        <f>IFERROR(VLOOKUP(A128,'S.2 Ejecución financiera'!$A$10:$P$122,8,0),"-")</f>
        <v>-</v>
      </c>
      <c r="D128" s="126"/>
      <c r="E128" s="127"/>
      <c r="F128" s="127"/>
      <c r="G128" s="125"/>
      <c r="H128" s="125"/>
    </row>
    <row r="129" spans="1:8" x14ac:dyDescent="0.25">
      <c r="A129" s="123"/>
      <c r="B129" s="92" t="str">
        <f>IFERROR(VLOOKUP(A129,'S.2 Ejecución financiera'!$A$10:$P$122,2,0),"-")</f>
        <v>-</v>
      </c>
      <c r="C129" s="82" t="str">
        <f>IFERROR(VLOOKUP(A129,'S.2 Ejecución financiera'!$A$10:$P$122,8,0),"-")</f>
        <v>-</v>
      </c>
      <c r="D129" s="126"/>
      <c r="E129" s="127"/>
      <c r="F129" s="127"/>
      <c r="G129" s="125"/>
      <c r="H129" s="125"/>
    </row>
    <row r="130" spans="1:8" x14ac:dyDescent="0.25">
      <c r="A130" s="123"/>
      <c r="B130" s="92" t="str">
        <f>IFERROR(VLOOKUP(A130,'S.2 Ejecución financiera'!$A$10:$P$122,2,0),"-")</f>
        <v>-</v>
      </c>
      <c r="C130" s="82" t="str">
        <f>IFERROR(VLOOKUP(A130,'S.2 Ejecución financiera'!$A$10:$P$122,8,0),"-")</f>
        <v>-</v>
      </c>
      <c r="D130" s="126"/>
      <c r="E130" s="127"/>
      <c r="F130" s="127"/>
      <c r="G130" s="125"/>
      <c r="H130" s="125"/>
    </row>
    <row r="131" spans="1:8" x14ac:dyDescent="0.25">
      <c r="A131" s="123"/>
      <c r="B131" s="92" t="str">
        <f>IFERROR(VLOOKUP(A131,'S.2 Ejecución financiera'!$A$10:$P$122,2,0),"-")</f>
        <v>-</v>
      </c>
      <c r="C131" s="82" t="str">
        <f>IFERROR(VLOOKUP(A131,'S.2 Ejecución financiera'!$A$10:$P$122,8,0),"-")</f>
        <v>-</v>
      </c>
      <c r="D131" s="126"/>
      <c r="E131" s="127"/>
      <c r="F131" s="127"/>
      <c r="G131" s="125"/>
      <c r="H131" s="125"/>
    </row>
    <row r="132" spans="1:8" x14ac:dyDescent="0.25">
      <c r="A132" s="123"/>
      <c r="B132" s="92" t="str">
        <f>IFERROR(VLOOKUP(A132,'S.2 Ejecución financiera'!$A$10:$P$122,2,0),"-")</f>
        <v>-</v>
      </c>
      <c r="C132" s="82" t="str">
        <f>IFERROR(VLOOKUP(A132,'S.2 Ejecución financiera'!$A$10:$P$122,8,0),"-")</f>
        <v>-</v>
      </c>
      <c r="D132" s="126"/>
      <c r="E132" s="127"/>
      <c r="F132" s="127"/>
      <c r="G132" s="125"/>
      <c r="H132" s="125"/>
    </row>
    <row r="133" spans="1:8" x14ac:dyDescent="0.25">
      <c r="A133" s="123"/>
      <c r="B133" s="92" t="str">
        <f>IFERROR(VLOOKUP(A133,'S.2 Ejecución financiera'!$A$10:$P$122,2,0),"-")</f>
        <v>-</v>
      </c>
      <c r="C133" s="82" t="str">
        <f>IFERROR(VLOOKUP(A133,'S.2 Ejecución financiera'!$A$10:$P$122,8,0),"-")</f>
        <v>-</v>
      </c>
      <c r="D133" s="126"/>
      <c r="E133" s="127"/>
      <c r="F133" s="127"/>
      <c r="G133" s="125"/>
      <c r="H133" s="125"/>
    </row>
    <row r="134" spans="1:8" x14ac:dyDescent="0.25">
      <c r="A134" s="123"/>
      <c r="B134" s="92" t="str">
        <f>IFERROR(VLOOKUP(A134,'S.2 Ejecución financiera'!$A$10:$P$122,2,0),"-")</f>
        <v>-</v>
      </c>
      <c r="C134" s="82" t="str">
        <f>IFERROR(VLOOKUP(A134,'S.2 Ejecución financiera'!$A$10:$P$122,8,0),"-")</f>
        <v>-</v>
      </c>
      <c r="D134" s="126"/>
      <c r="E134" s="127"/>
      <c r="F134" s="127"/>
      <c r="G134" s="125"/>
      <c r="H134" s="125"/>
    </row>
    <row r="135" spans="1:8" x14ac:dyDescent="0.25">
      <c r="A135" s="123"/>
      <c r="B135" s="92" t="str">
        <f>IFERROR(VLOOKUP(A135,'S.2 Ejecución financiera'!$A$10:$P$122,2,0),"-")</f>
        <v>-</v>
      </c>
      <c r="C135" s="82" t="str">
        <f>IFERROR(VLOOKUP(A135,'S.2 Ejecución financiera'!$A$10:$P$122,8,0),"-")</f>
        <v>-</v>
      </c>
      <c r="D135" s="126"/>
      <c r="E135" s="127"/>
      <c r="F135" s="127"/>
      <c r="G135" s="125"/>
      <c r="H135" s="125"/>
    </row>
    <row r="136" spans="1:8" x14ac:dyDescent="0.25">
      <c r="A136" s="123"/>
      <c r="B136" s="92" t="str">
        <f>IFERROR(VLOOKUP(A136,'S.2 Ejecución financiera'!$A$10:$P$122,2,0),"-")</f>
        <v>-</v>
      </c>
      <c r="C136" s="82" t="str">
        <f>IFERROR(VLOOKUP(A136,'S.2 Ejecución financiera'!$A$10:$P$122,8,0),"-")</f>
        <v>-</v>
      </c>
      <c r="D136" s="126"/>
      <c r="E136" s="127"/>
      <c r="F136" s="127"/>
      <c r="G136" s="125"/>
      <c r="H136" s="125"/>
    </row>
    <row r="137" spans="1:8" x14ac:dyDescent="0.25">
      <c r="A137" s="123"/>
      <c r="B137" s="92" t="str">
        <f>IFERROR(VLOOKUP(A137,'S.2 Ejecución financiera'!$A$10:$P$122,2,0),"-")</f>
        <v>-</v>
      </c>
      <c r="C137" s="82" t="str">
        <f>IFERROR(VLOOKUP(A137,'S.2 Ejecución financiera'!$A$10:$P$122,8,0),"-")</f>
        <v>-</v>
      </c>
      <c r="D137" s="126"/>
      <c r="E137" s="127"/>
      <c r="F137" s="127"/>
      <c r="G137" s="125"/>
      <c r="H137" s="125"/>
    </row>
    <row r="138" spans="1:8" x14ac:dyDescent="0.25">
      <c r="A138" s="123"/>
      <c r="B138" s="92" t="str">
        <f>IFERROR(VLOOKUP(A138,'S.2 Ejecución financiera'!$A$10:$P$122,2,0),"-")</f>
        <v>-</v>
      </c>
      <c r="C138" s="82" t="str">
        <f>IFERROR(VLOOKUP(A138,'S.2 Ejecución financiera'!$A$10:$P$122,8,0),"-")</f>
        <v>-</v>
      </c>
      <c r="D138" s="126"/>
      <c r="E138" s="127"/>
      <c r="F138" s="127"/>
      <c r="G138" s="125"/>
      <c r="H138" s="125"/>
    </row>
    <row r="139" spans="1:8" x14ac:dyDescent="0.25">
      <c r="A139" s="123"/>
      <c r="B139" s="92" t="str">
        <f>IFERROR(VLOOKUP(A139,'S.2 Ejecución financiera'!$A$10:$P$122,2,0),"-")</f>
        <v>-</v>
      </c>
      <c r="C139" s="82" t="str">
        <f>IFERROR(VLOOKUP(A139,'S.2 Ejecución financiera'!$A$10:$P$122,8,0),"-")</f>
        <v>-</v>
      </c>
      <c r="D139" s="126"/>
      <c r="E139" s="127"/>
      <c r="F139" s="127"/>
      <c r="G139" s="125"/>
      <c r="H139" s="125"/>
    </row>
    <row r="140" spans="1:8" x14ac:dyDescent="0.25">
      <c r="A140" s="123"/>
      <c r="B140" s="92" t="str">
        <f>IFERROR(VLOOKUP(A140,'S.2 Ejecución financiera'!$A$10:$P$122,2,0),"-")</f>
        <v>-</v>
      </c>
      <c r="C140" s="82" t="str">
        <f>IFERROR(VLOOKUP(A140,'S.2 Ejecución financiera'!$A$10:$P$122,8,0),"-")</f>
        <v>-</v>
      </c>
      <c r="D140" s="126"/>
      <c r="E140" s="127"/>
      <c r="F140" s="127"/>
      <c r="G140" s="125"/>
      <c r="H140" s="125"/>
    </row>
    <row r="141" spans="1:8" x14ac:dyDescent="0.25">
      <c r="A141" s="123"/>
      <c r="B141" s="92" t="str">
        <f>IFERROR(VLOOKUP(A141,'S.2 Ejecución financiera'!$A$10:$P$122,2,0),"-")</f>
        <v>-</v>
      </c>
      <c r="C141" s="82" t="str">
        <f>IFERROR(VLOOKUP(A141,'S.2 Ejecución financiera'!$A$10:$P$122,8,0),"-")</f>
        <v>-</v>
      </c>
      <c r="D141" s="126"/>
      <c r="E141" s="127"/>
      <c r="F141" s="127"/>
      <c r="G141" s="125"/>
      <c r="H141" s="125"/>
    </row>
    <row r="142" spans="1:8" x14ac:dyDescent="0.25">
      <c r="A142" s="123"/>
      <c r="B142" s="92" t="str">
        <f>IFERROR(VLOOKUP(A142,'S.2 Ejecución financiera'!$A$10:$P$122,2,0),"-")</f>
        <v>-</v>
      </c>
      <c r="C142" s="82" t="str">
        <f>IFERROR(VLOOKUP(A142,'S.2 Ejecución financiera'!$A$10:$P$122,8,0),"-")</f>
        <v>-</v>
      </c>
      <c r="D142" s="126"/>
      <c r="E142" s="127"/>
      <c r="F142" s="127"/>
      <c r="G142" s="125"/>
      <c r="H142" s="125"/>
    </row>
    <row r="143" spans="1:8" x14ac:dyDescent="0.25">
      <c r="A143" s="123"/>
      <c r="B143" s="92" t="str">
        <f>IFERROR(VLOOKUP(A143,'S.2 Ejecución financiera'!$A$10:$P$122,2,0),"-")</f>
        <v>-</v>
      </c>
      <c r="C143" s="82" t="str">
        <f>IFERROR(VLOOKUP(A143,'S.2 Ejecución financiera'!$A$10:$P$122,8,0),"-")</f>
        <v>-</v>
      </c>
      <c r="D143" s="126"/>
      <c r="E143" s="127"/>
      <c r="F143" s="127"/>
      <c r="G143" s="125"/>
      <c r="H143" s="125"/>
    </row>
    <row r="144" spans="1:8" x14ac:dyDescent="0.25">
      <c r="A144" s="123"/>
      <c r="B144" s="92" t="str">
        <f>IFERROR(VLOOKUP(A144,'S.2 Ejecución financiera'!$A$10:$P$122,2,0),"-")</f>
        <v>-</v>
      </c>
      <c r="C144" s="82" t="str">
        <f>IFERROR(VLOOKUP(A144,'S.2 Ejecución financiera'!$A$10:$P$122,8,0),"-")</f>
        <v>-</v>
      </c>
      <c r="D144" s="126"/>
      <c r="E144" s="127"/>
      <c r="F144" s="127"/>
      <c r="G144" s="125"/>
      <c r="H144" s="125"/>
    </row>
    <row r="145" spans="1:8" x14ac:dyDescent="0.25">
      <c r="A145" s="123"/>
      <c r="B145" s="92" t="str">
        <f>IFERROR(VLOOKUP(A145,'S.2 Ejecución financiera'!$A$10:$P$122,2,0),"-")</f>
        <v>-</v>
      </c>
      <c r="C145" s="82" t="str">
        <f>IFERROR(VLOOKUP(A145,'S.2 Ejecución financiera'!$A$10:$P$122,8,0),"-")</f>
        <v>-</v>
      </c>
      <c r="D145" s="126"/>
      <c r="E145" s="127"/>
      <c r="F145" s="127"/>
      <c r="G145" s="125"/>
      <c r="H145" s="125"/>
    </row>
    <row r="146" spans="1:8" x14ac:dyDescent="0.25">
      <c r="A146" s="123"/>
      <c r="B146" s="92" t="str">
        <f>IFERROR(VLOOKUP(A146,'S.2 Ejecución financiera'!$A$10:$P$122,2,0),"-")</f>
        <v>-</v>
      </c>
      <c r="C146" s="82" t="str">
        <f>IFERROR(VLOOKUP(A146,'S.2 Ejecución financiera'!$A$10:$P$122,8,0),"-")</f>
        <v>-</v>
      </c>
      <c r="D146" s="126"/>
      <c r="E146" s="127"/>
      <c r="F146" s="127"/>
      <c r="G146" s="125"/>
      <c r="H146" s="125"/>
    </row>
    <row r="147" spans="1:8" x14ac:dyDescent="0.25">
      <c r="A147" s="123"/>
      <c r="B147" s="92" t="str">
        <f>IFERROR(VLOOKUP(A147,'S.2 Ejecución financiera'!$A$10:$P$122,2,0),"-")</f>
        <v>-</v>
      </c>
      <c r="C147" s="82" t="str">
        <f>IFERROR(VLOOKUP(A147,'S.2 Ejecución financiera'!$A$10:$P$122,8,0),"-")</f>
        <v>-</v>
      </c>
      <c r="D147" s="126"/>
      <c r="E147" s="127"/>
      <c r="F147" s="127"/>
      <c r="G147" s="125"/>
      <c r="H147" s="125"/>
    </row>
    <row r="148" spans="1:8" x14ac:dyDescent="0.25">
      <c r="A148" s="123"/>
      <c r="B148" s="92" t="str">
        <f>IFERROR(VLOOKUP(A148,'S.2 Ejecución financiera'!$A$10:$P$122,2,0),"-")</f>
        <v>-</v>
      </c>
      <c r="C148" s="82" t="str">
        <f>IFERROR(VLOOKUP(A148,'S.2 Ejecución financiera'!$A$10:$P$122,8,0),"-")</f>
        <v>-</v>
      </c>
      <c r="D148" s="126"/>
      <c r="E148" s="127"/>
      <c r="F148" s="127"/>
      <c r="G148" s="125"/>
      <c r="H148" s="125"/>
    </row>
    <row r="149" spans="1:8" x14ac:dyDescent="0.25">
      <c r="A149" s="123"/>
      <c r="B149" s="92" t="str">
        <f>IFERROR(VLOOKUP(A149,'S.2 Ejecución financiera'!$A$10:$P$122,2,0),"-")</f>
        <v>-</v>
      </c>
      <c r="C149" s="82" t="str">
        <f>IFERROR(VLOOKUP(A149,'S.2 Ejecución financiera'!$A$10:$P$122,8,0),"-")</f>
        <v>-</v>
      </c>
      <c r="D149" s="126"/>
      <c r="E149" s="127"/>
      <c r="F149" s="127"/>
      <c r="G149" s="125"/>
      <c r="H149" s="125"/>
    </row>
    <row r="150" spans="1:8" x14ac:dyDescent="0.25">
      <c r="A150" s="123"/>
      <c r="B150" s="92" t="str">
        <f>IFERROR(VLOOKUP(A150,'S.2 Ejecución financiera'!$A$10:$P$122,2,0),"-")</f>
        <v>-</v>
      </c>
      <c r="C150" s="82" t="str">
        <f>IFERROR(VLOOKUP(A150,'S.2 Ejecución financiera'!$A$10:$P$122,8,0),"-")</f>
        <v>-</v>
      </c>
      <c r="D150" s="126"/>
      <c r="E150" s="127"/>
      <c r="F150" s="127"/>
      <c r="G150" s="125"/>
      <c r="H150" s="125"/>
    </row>
    <row r="151" spans="1:8" x14ac:dyDescent="0.25">
      <c r="A151" s="123"/>
      <c r="B151" s="92" t="str">
        <f>IFERROR(VLOOKUP(A151,'S.2 Ejecución financiera'!$A$10:$P$122,2,0),"-")</f>
        <v>-</v>
      </c>
      <c r="C151" s="82" t="str">
        <f>IFERROR(VLOOKUP(A151,'S.2 Ejecución financiera'!$A$10:$P$122,8,0),"-")</f>
        <v>-</v>
      </c>
      <c r="D151" s="126"/>
      <c r="E151" s="127"/>
      <c r="F151" s="127"/>
      <c r="G151" s="125"/>
      <c r="H151" s="125"/>
    </row>
    <row r="152" spans="1:8" x14ac:dyDescent="0.25">
      <c r="A152" s="123"/>
      <c r="B152" s="92" t="str">
        <f>IFERROR(VLOOKUP(A152,'S.2 Ejecución financiera'!$A$10:$P$122,2,0),"-")</f>
        <v>-</v>
      </c>
      <c r="C152" s="82" t="str">
        <f>IFERROR(VLOOKUP(A152,'S.2 Ejecución financiera'!$A$10:$P$122,8,0),"-")</f>
        <v>-</v>
      </c>
      <c r="D152" s="126"/>
      <c r="E152" s="127"/>
      <c r="F152" s="127"/>
      <c r="G152" s="125"/>
      <c r="H152" s="125"/>
    </row>
    <row r="153" spans="1:8" x14ac:dyDescent="0.25">
      <c r="A153" s="123"/>
      <c r="B153" s="92" t="str">
        <f>IFERROR(VLOOKUP(A153,'S.2 Ejecución financiera'!$A$10:$P$122,2,0),"-")</f>
        <v>-</v>
      </c>
      <c r="C153" s="82" t="str">
        <f>IFERROR(VLOOKUP(A153,'S.2 Ejecución financiera'!$A$10:$P$122,8,0),"-")</f>
        <v>-</v>
      </c>
      <c r="D153" s="126"/>
      <c r="E153" s="127"/>
      <c r="F153" s="127"/>
      <c r="G153" s="125"/>
      <c r="H153" s="125"/>
    </row>
    <row r="154" spans="1:8" x14ac:dyDescent="0.25">
      <c r="A154" s="123"/>
      <c r="B154" s="92" t="str">
        <f>IFERROR(VLOOKUP(A154,'S.2 Ejecución financiera'!$A$10:$P$122,2,0),"-")</f>
        <v>-</v>
      </c>
      <c r="C154" s="82" t="str">
        <f>IFERROR(VLOOKUP(A154,'S.2 Ejecución financiera'!$A$10:$P$122,8,0),"-")</f>
        <v>-</v>
      </c>
      <c r="D154" s="126"/>
      <c r="E154" s="127"/>
      <c r="F154" s="127"/>
      <c r="G154" s="125"/>
      <c r="H154" s="125"/>
    </row>
    <row r="155" spans="1:8" x14ac:dyDescent="0.25">
      <c r="A155" s="123"/>
      <c r="B155" s="92" t="str">
        <f>IFERROR(VLOOKUP(A155,'S.2 Ejecución financiera'!$A$10:$P$122,2,0),"-")</f>
        <v>-</v>
      </c>
      <c r="C155" s="82" t="str">
        <f>IFERROR(VLOOKUP(A155,'S.2 Ejecución financiera'!$A$10:$P$122,8,0),"-")</f>
        <v>-</v>
      </c>
      <c r="D155" s="126"/>
      <c r="E155" s="127"/>
      <c r="F155" s="127"/>
      <c r="G155" s="125"/>
      <c r="H155" s="125"/>
    </row>
    <row r="156" spans="1:8" x14ac:dyDescent="0.25">
      <c r="A156" s="123"/>
      <c r="B156" s="92" t="str">
        <f>IFERROR(VLOOKUP(A156,'S.2 Ejecución financiera'!$A$10:$P$122,2,0),"-")</f>
        <v>-</v>
      </c>
      <c r="C156" s="82" t="str">
        <f>IFERROR(VLOOKUP(A156,'S.2 Ejecución financiera'!$A$10:$P$122,8,0),"-")</f>
        <v>-</v>
      </c>
      <c r="D156" s="126"/>
      <c r="E156" s="127"/>
      <c r="F156" s="127"/>
      <c r="G156" s="125"/>
      <c r="H156" s="125"/>
    </row>
    <row r="157" spans="1:8" x14ac:dyDescent="0.25">
      <c r="A157" s="123"/>
      <c r="B157" s="92" t="str">
        <f>IFERROR(VLOOKUP(A157,'S.2 Ejecución financiera'!$A$10:$P$122,2,0),"-")</f>
        <v>-</v>
      </c>
      <c r="C157" s="82" t="str">
        <f>IFERROR(VLOOKUP(A157,'S.2 Ejecución financiera'!$A$10:$P$122,8,0),"-")</f>
        <v>-</v>
      </c>
      <c r="D157" s="126"/>
      <c r="E157" s="127"/>
      <c r="F157" s="127"/>
      <c r="G157" s="125"/>
      <c r="H157" s="125"/>
    </row>
    <row r="158" spans="1:8" x14ac:dyDescent="0.25">
      <c r="A158" s="123"/>
      <c r="B158" s="92" t="str">
        <f>IFERROR(VLOOKUP(A158,'S.2 Ejecución financiera'!$A$10:$P$122,2,0),"-")</f>
        <v>-</v>
      </c>
      <c r="C158" s="82" t="str">
        <f>IFERROR(VLOOKUP(A158,'S.2 Ejecución financiera'!$A$10:$P$122,8,0),"-")</f>
        <v>-</v>
      </c>
      <c r="D158" s="126"/>
      <c r="E158" s="127"/>
      <c r="F158" s="127"/>
      <c r="G158" s="125"/>
      <c r="H158" s="125"/>
    </row>
    <row r="159" spans="1:8" x14ac:dyDescent="0.25">
      <c r="A159" s="123"/>
      <c r="B159" s="92" t="str">
        <f>IFERROR(VLOOKUP(A159,'S.2 Ejecución financiera'!$A$10:$P$122,2,0),"-")</f>
        <v>-</v>
      </c>
      <c r="C159" s="82" t="str">
        <f>IFERROR(VLOOKUP(A159,'S.2 Ejecución financiera'!$A$10:$P$122,8,0),"-")</f>
        <v>-</v>
      </c>
      <c r="D159" s="126"/>
      <c r="E159" s="127"/>
      <c r="F159" s="127"/>
      <c r="G159" s="125"/>
      <c r="H159" s="125"/>
    </row>
    <row r="160" spans="1:8" x14ac:dyDescent="0.25">
      <c r="A160" s="123"/>
      <c r="B160" s="92" t="str">
        <f>IFERROR(VLOOKUP(A160,'S.2 Ejecución financiera'!$A$10:$P$122,2,0),"-")</f>
        <v>-</v>
      </c>
      <c r="C160" s="82" t="str">
        <f>IFERROR(VLOOKUP(A160,'S.2 Ejecución financiera'!$A$10:$P$122,8,0),"-")</f>
        <v>-</v>
      </c>
      <c r="D160" s="126"/>
      <c r="E160" s="127"/>
      <c r="F160" s="127"/>
      <c r="G160" s="125"/>
      <c r="H160" s="125"/>
    </row>
    <row r="161" spans="1:8" x14ac:dyDescent="0.25">
      <c r="A161" s="123"/>
      <c r="B161" s="92" t="str">
        <f>IFERROR(VLOOKUP(A161,'S.2 Ejecución financiera'!$A$10:$P$122,2,0),"-")</f>
        <v>-</v>
      </c>
      <c r="C161" s="82" t="str">
        <f>IFERROR(VLOOKUP(A161,'S.2 Ejecución financiera'!$A$10:$P$122,8,0),"-")</f>
        <v>-</v>
      </c>
      <c r="D161" s="126"/>
      <c r="E161" s="127"/>
      <c r="F161" s="127"/>
      <c r="G161" s="125"/>
      <c r="H161" s="125"/>
    </row>
    <row r="162" spans="1:8" x14ac:dyDescent="0.25">
      <c r="A162" s="123"/>
      <c r="B162" s="92" t="str">
        <f>IFERROR(VLOOKUP(A162,'S.2 Ejecución financiera'!$A$10:$P$122,2,0),"-")</f>
        <v>-</v>
      </c>
      <c r="C162" s="82" t="str">
        <f>IFERROR(VLOOKUP(A162,'S.2 Ejecución financiera'!$A$10:$P$122,8,0),"-")</f>
        <v>-</v>
      </c>
      <c r="D162" s="126"/>
      <c r="E162" s="127"/>
      <c r="F162" s="127"/>
      <c r="G162" s="125"/>
      <c r="H162" s="125"/>
    </row>
    <row r="163" spans="1:8" x14ac:dyDescent="0.25">
      <c r="A163" s="123"/>
      <c r="B163" s="92" t="str">
        <f>IFERROR(VLOOKUP(A163,'S.2 Ejecución financiera'!$A$10:$P$122,2,0),"-")</f>
        <v>-</v>
      </c>
      <c r="C163" s="82" t="str">
        <f>IFERROR(VLOOKUP(A163,'S.2 Ejecución financiera'!$A$10:$P$122,8,0),"-")</f>
        <v>-</v>
      </c>
      <c r="D163" s="126"/>
      <c r="E163" s="127"/>
      <c r="F163" s="127"/>
      <c r="G163" s="125"/>
      <c r="H163" s="125"/>
    </row>
    <row r="164" spans="1:8" x14ac:dyDescent="0.25">
      <c r="A164" s="123"/>
      <c r="B164" s="92" t="str">
        <f>IFERROR(VLOOKUP(A164,'S.2 Ejecución financiera'!$A$10:$P$122,2,0),"-")</f>
        <v>-</v>
      </c>
      <c r="C164" s="82" t="str">
        <f>IFERROR(VLOOKUP(A164,'S.2 Ejecución financiera'!$A$10:$P$122,8,0),"-")</f>
        <v>-</v>
      </c>
      <c r="D164" s="126"/>
      <c r="E164" s="127"/>
      <c r="F164" s="127"/>
      <c r="G164" s="125"/>
      <c r="H164" s="125"/>
    </row>
    <row r="165" spans="1:8" x14ac:dyDescent="0.25">
      <c r="A165" s="123"/>
      <c r="B165" s="92" t="str">
        <f>IFERROR(VLOOKUP(A165,'S.2 Ejecución financiera'!$A$10:$P$122,2,0),"-")</f>
        <v>-</v>
      </c>
      <c r="C165" s="82" t="str">
        <f>IFERROR(VLOOKUP(A165,'S.2 Ejecución financiera'!$A$10:$P$122,8,0),"-")</f>
        <v>-</v>
      </c>
      <c r="D165" s="126"/>
      <c r="E165" s="127"/>
      <c r="F165" s="127"/>
      <c r="G165" s="125"/>
      <c r="H165" s="125"/>
    </row>
    <row r="166" spans="1:8" x14ac:dyDescent="0.25">
      <c r="A166" s="123"/>
      <c r="B166" s="92" t="str">
        <f>IFERROR(VLOOKUP(A166,'S.2 Ejecución financiera'!$A$10:$P$122,2,0),"-")</f>
        <v>-</v>
      </c>
      <c r="C166" s="82" t="str">
        <f>IFERROR(VLOOKUP(A166,'S.2 Ejecución financiera'!$A$10:$P$122,8,0),"-")</f>
        <v>-</v>
      </c>
      <c r="D166" s="126"/>
      <c r="E166" s="127"/>
      <c r="F166" s="127"/>
      <c r="G166" s="125"/>
      <c r="H166" s="125"/>
    </row>
    <row r="167" spans="1:8" x14ac:dyDescent="0.25">
      <c r="A167" s="123"/>
      <c r="B167" s="92" t="str">
        <f>IFERROR(VLOOKUP(A167,'S.2 Ejecución financiera'!$A$10:$P$122,2,0),"-")</f>
        <v>-</v>
      </c>
      <c r="C167" s="82" t="str">
        <f>IFERROR(VLOOKUP(A167,'S.2 Ejecución financiera'!$A$10:$P$122,8,0),"-")</f>
        <v>-</v>
      </c>
      <c r="D167" s="126"/>
      <c r="E167" s="127"/>
      <c r="F167" s="127"/>
      <c r="G167" s="125"/>
      <c r="H167" s="125"/>
    </row>
    <row r="168" spans="1:8" x14ac:dyDescent="0.25">
      <c r="A168" s="123"/>
      <c r="B168" s="92" t="str">
        <f>IFERROR(VLOOKUP(A168,'S.2 Ejecución financiera'!$A$10:$P$122,2,0),"-")</f>
        <v>-</v>
      </c>
      <c r="C168" s="82" t="str">
        <f>IFERROR(VLOOKUP(A168,'S.2 Ejecución financiera'!$A$10:$P$122,8,0),"-")</f>
        <v>-</v>
      </c>
      <c r="D168" s="126"/>
      <c r="E168" s="127"/>
      <c r="F168" s="127"/>
      <c r="G168" s="125"/>
      <c r="H168" s="125"/>
    </row>
    <row r="169" spans="1:8" x14ac:dyDescent="0.25">
      <c r="A169" s="123"/>
      <c r="B169" s="92" t="str">
        <f>IFERROR(VLOOKUP(A169,'S.2 Ejecución financiera'!$A$10:$P$122,2,0),"-")</f>
        <v>-</v>
      </c>
      <c r="C169" s="82" t="str">
        <f>IFERROR(VLOOKUP(A169,'S.2 Ejecución financiera'!$A$10:$P$122,8,0),"-")</f>
        <v>-</v>
      </c>
      <c r="D169" s="126"/>
      <c r="E169" s="127"/>
      <c r="F169" s="127"/>
      <c r="G169" s="125"/>
      <c r="H169" s="125"/>
    </row>
    <row r="170" spans="1:8" x14ac:dyDescent="0.25">
      <c r="A170" s="123"/>
      <c r="B170" s="92" t="str">
        <f>IFERROR(VLOOKUP(A170,'S.2 Ejecución financiera'!$A$10:$P$122,2,0),"-")</f>
        <v>-</v>
      </c>
      <c r="C170" s="82" t="str">
        <f>IFERROR(VLOOKUP(A170,'S.2 Ejecución financiera'!$A$10:$P$122,8,0),"-")</f>
        <v>-</v>
      </c>
      <c r="D170" s="126"/>
      <c r="E170" s="127"/>
      <c r="F170" s="127"/>
      <c r="G170" s="125"/>
      <c r="H170" s="125"/>
    </row>
    <row r="171" spans="1:8" x14ac:dyDescent="0.25">
      <c r="A171" s="123"/>
      <c r="B171" s="92" t="str">
        <f>IFERROR(VLOOKUP(A171,'S.2 Ejecución financiera'!$A$10:$P$122,2,0),"-")</f>
        <v>-</v>
      </c>
      <c r="C171" s="82" t="str">
        <f>IFERROR(VLOOKUP(A171,'S.2 Ejecución financiera'!$A$10:$P$122,8,0),"-")</f>
        <v>-</v>
      </c>
      <c r="D171" s="126"/>
      <c r="E171" s="127"/>
      <c r="F171" s="127"/>
      <c r="G171" s="125"/>
      <c r="H171" s="125"/>
    </row>
    <row r="172" spans="1:8" x14ac:dyDescent="0.25">
      <c r="A172" s="123"/>
      <c r="B172" s="92" t="str">
        <f>IFERROR(VLOOKUP(A172,'S.2 Ejecución financiera'!$A$10:$P$122,2,0),"-")</f>
        <v>-</v>
      </c>
      <c r="C172" s="82" t="str">
        <f>IFERROR(VLOOKUP(A172,'S.2 Ejecución financiera'!$A$10:$P$122,8,0),"-")</f>
        <v>-</v>
      </c>
      <c r="D172" s="126"/>
      <c r="E172" s="127"/>
      <c r="F172" s="127"/>
      <c r="G172" s="125"/>
      <c r="H172" s="125"/>
    </row>
    <row r="173" spans="1:8" x14ac:dyDescent="0.25">
      <c r="A173" s="123"/>
      <c r="B173" s="92" t="str">
        <f>IFERROR(VLOOKUP(A173,'S.2 Ejecución financiera'!$A$10:$P$122,2,0),"-")</f>
        <v>-</v>
      </c>
      <c r="C173" s="82" t="str">
        <f>IFERROR(VLOOKUP(A173,'S.2 Ejecución financiera'!$A$10:$P$122,8,0),"-")</f>
        <v>-</v>
      </c>
      <c r="D173" s="126"/>
      <c r="E173" s="127"/>
      <c r="F173" s="127"/>
      <c r="G173" s="125"/>
      <c r="H173" s="125"/>
    </row>
    <row r="174" spans="1:8" x14ac:dyDescent="0.25">
      <c r="A174" s="123"/>
      <c r="B174" s="92" t="str">
        <f>IFERROR(VLOOKUP(A174,'S.2 Ejecución financiera'!$A$10:$P$122,2,0),"-")</f>
        <v>-</v>
      </c>
      <c r="C174" s="82" t="str">
        <f>IFERROR(VLOOKUP(A174,'S.2 Ejecución financiera'!$A$10:$P$122,8,0),"-")</f>
        <v>-</v>
      </c>
      <c r="D174" s="126"/>
      <c r="E174" s="127"/>
      <c r="F174" s="127"/>
      <c r="G174" s="125"/>
      <c r="H174" s="125"/>
    </row>
    <row r="175" spans="1:8" x14ac:dyDescent="0.25">
      <c r="A175" s="123"/>
      <c r="B175" s="92" t="str">
        <f>IFERROR(VLOOKUP(A175,'S.2 Ejecución financiera'!$A$10:$P$122,2,0),"-")</f>
        <v>-</v>
      </c>
      <c r="C175" s="82" t="str">
        <f>IFERROR(VLOOKUP(A175,'S.2 Ejecución financiera'!$A$10:$P$122,8,0),"-")</f>
        <v>-</v>
      </c>
      <c r="D175" s="126"/>
      <c r="E175" s="127"/>
      <c r="F175" s="127"/>
      <c r="G175" s="125"/>
      <c r="H175" s="125"/>
    </row>
    <row r="176" spans="1:8" x14ac:dyDescent="0.25">
      <c r="A176" s="123"/>
      <c r="B176" s="92" t="str">
        <f>IFERROR(VLOOKUP(A176,'S.2 Ejecución financiera'!$A$10:$P$122,2,0),"-")</f>
        <v>-</v>
      </c>
      <c r="C176" s="82" t="str">
        <f>IFERROR(VLOOKUP(A176,'S.2 Ejecución financiera'!$A$10:$P$122,8,0),"-")</f>
        <v>-</v>
      </c>
      <c r="D176" s="126"/>
      <c r="E176" s="127"/>
      <c r="F176" s="127"/>
      <c r="G176" s="125"/>
      <c r="H176" s="125"/>
    </row>
    <row r="177" spans="1:8" x14ac:dyDescent="0.25">
      <c r="A177" s="123"/>
      <c r="B177" s="92" t="str">
        <f>IFERROR(VLOOKUP(A177,'S.2 Ejecución financiera'!$A$10:$P$122,2,0),"-")</f>
        <v>-</v>
      </c>
      <c r="C177" s="82" t="str">
        <f>IFERROR(VLOOKUP(A177,'S.2 Ejecución financiera'!$A$10:$P$122,8,0),"-")</f>
        <v>-</v>
      </c>
      <c r="D177" s="126"/>
      <c r="E177" s="127"/>
      <c r="F177" s="127"/>
      <c r="G177" s="125"/>
      <c r="H177" s="125"/>
    </row>
    <row r="178" spans="1:8" s="75" customFormat="1" x14ac:dyDescent="0.25">
      <c r="B178" s="92" t="str">
        <f>IFERROR(VLOOKUP(A178,'S.2 Ejecución financiera'!$A$10:$P$122,2,0),"-")</f>
        <v>-</v>
      </c>
      <c r="C178" s="82" t="str">
        <f>IFERROR(VLOOKUP(A178,'S.2 Ejecución financiera'!$A$10:$P$122,8,0),"-")</f>
        <v>-</v>
      </c>
      <c r="D178" s="90"/>
      <c r="E178" s="90"/>
      <c r="F178" s="90"/>
      <c r="G178" s="84"/>
      <c r="H178" s="84"/>
    </row>
    <row r="179" spans="1:8" s="75" customFormat="1" x14ac:dyDescent="0.25">
      <c r="B179" s="92" t="str">
        <f>IFERROR(VLOOKUP(A179,'S.2 Ejecución financiera'!$A$10:$P$122,2,0),"-")</f>
        <v>-</v>
      </c>
      <c r="C179" s="82" t="str">
        <f>IFERROR(VLOOKUP(A179,'S.2 Ejecución financiera'!$A$10:$P$122,8,0),"-")</f>
        <v>-</v>
      </c>
      <c r="D179" s="90"/>
      <c r="E179" s="90"/>
      <c r="F179" s="90"/>
      <c r="G179" s="84"/>
      <c r="H179" s="84"/>
    </row>
    <row r="180" spans="1:8" s="75" customFormat="1" x14ac:dyDescent="0.25">
      <c r="B180" s="92" t="str">
        <f>IFERROR(VLOOKUP(A180,'S.2 Ejecución financiera'!$A$10:$P$122,2,0),"-")</f>
        <v>-</v>
      </c>
      <c r="C180" s="82" t="str">
        <f>IFERROR(VLOOKUP(A180,'S.2 Ejecución financiera'!$A$10:$P$122,8,0),"-")</f>
        <v>-</v>
      </c>
      <c r="D180" s="90"/>
      <c r="E180" s="90"/>
      <c r="F180" s="90"/>
      <c r="G180" s="84"/>
      <c r="H180" s="84"/>
    </row>
    <row r="181" spans="1:8" s="75" customFormat="1" x14ac:dyDescent="0.25">
      <c r="B181" s="92" t="str">
        <f>IFERROR(VLOOKUP(A181,'S.2 Ejecución financiera'!$A$10:$P$122,2,0),"-")</f>
        <v>-</v>
      </c>
      <c r="C181" s="82" t="str">
        <f>IFERROR(VLOOKUP(A181,'S.2 Ejecución financiera'!$A$10:$P$122,8,0),"-")</f>
        <v>-</v>
      </c>
      <c r="D181" s="90"/>
      <c r="E181" s="90"/>
      <c r="F181" s="90"/>
      <c r="G181" s="84"/>
      <c r="H181" s="84"/>
    </row>
    <row r="182" spans="1:8" s="75" customFormat="1" x14ac:dyDescent="0.25">
      <c r="B182" s="92" t="str">
        <f>IFERROR(VLOOKUP(A182,'S.2 Ejecución financiera'!$A$10:$P$122,2,0),"-")</f>
        <v>-</v>
      </c>
      <c r="C182" s="82" t="str">
        <f>IFERROR(VLOOKUP(A182,'S.2 Ejecución financiera'!$A$10:$P$122,8,0),"-")</f>
        <v>-</v>
      </c>
      <c r="D182" s="90"/>
      <c r="E182" s="90"/>
      <c r="F182" s="90"/>
      <c r="G182" s="84"/>
      <c r="H182" s="84"/>
    </row>
    <row r="183" spans="1:8" s="75" customFormat="1" x14ac:dyDescent="0.25">
      <c r="B183" s="92" t="str">
        <f>IFERROR(VLOOKUP(A183,'S.2 Ejecución financiera'!$A$10:$P$122,2,0),"-")</f>
        <v>-</v>
      </c>
      <c r="C183" s="82" t="str">
        <f>IFERROR(VLOOKUP(A183,'S.2 Ejecución financiera'!$A$10:$P$122,8,0),"-")</f>
        <v>-</v>
      </c>
      <c r="D183" s="90"/>
      <c r="E183" s="90"/>
      <c r="F183" s="90"/>
      <c r="G183" s="84"/>
      <c r="H183" s="84"/>
    </row>
    <row r="184" spans="1:8" s="75" customFormat="1" x14ac:dyDescent="0.25">
      <c r="B184" s="92" t="str">
        <f>IFERROR(VLOOKUP(A184,'S.2 Ejecución financiera'!$A$10:$P$122,2,0),"-")</f>
        <v>-</v>
      </c>
      <c r="C184" s="82" t="str">
        <f>IFERROR(VLOOKUP(A184,'S.2 Ejecución financiera'!$A$10:$P$122,8,0),"-")</f>
        <v>-</v>
      </c>
      <c r="D184" s="90"/>
      <c r="E184" s="90"/>
      <c r="F184" s="90"/>
      <c r="G184" s="84"/>
      <c r="H184" s="84"/>
    </row>
    <row r="185" spans="1:8" s="75" customFormat="1" x14ac:dyDescent="0.25">
      <c r="B185" s="92" t="str">
        <f>IFERROR(VLOOKUP(A185,'S.2 Ejecución financiera'!$A$10:$P$122,2,0),"-")</f>
        <v>-</v>
      </c>
      <c r="C185" s="82" t="str">
        <f>IFERROR(VLOOKUP(A185,'S.2 Ejecución financiera'!$A$10:$P$122,8,0),"-")</f>
        <v>-</v>
      </c>
      <c r="D185" s="90"/>
      <c r="E185" s="90"/>
      <c r="F185" s="90"/>
      <c r="G185" s="84"/>
      <c r="H185" s="84"/>
    </row>
    <row r="186" spans="1:8" s="75" customFormat="1" x14ac:dyDescent="0.25">
      <c r="B186" s="92" t="str">
        <f>IFERROR(VLOOKUP(A186,'S.2 Ejecución financiera'!$A$10:$P$122,2,0),"-")</f>
        <v>-</v>
      </c>
      <c r="C186" s="82" t="str">
        <f>IFERROR(VLOOKUP(A186,'S.2 Ejecución financiera'!$A$10:$P$122,8,0),"-")</f>
        <v>-</v>
      </c>
      <c r="D186" s="90"/>
      <c r="E186" s="90"/>
      <c r="F186" s="90"/>
      <c r="G186" s="84"/>
      <c r="H186" s="84"/>
    </row>
    <row r="187" spans="1:8" s="75" customFormat="1" x14ac:dyDescent="0.25">
      <c r="B187" s="92" t="str">
        <f>IFERROR(VLOOKUP(A187,'S.2 Ejecución financiera'!$A$10:$P$122,2,0),"-")</f>
        <v>-</v>
      </c>
      <c r="C187" s="82" t="str">
        <f>IFERROR(VLOOKUP(A187,'S.2 Ejecución financiera'!$A$10:$P$122,8,0),"-")</f>
        <v>-</v>
      </c>
      <c r="D187" s="90"/>
      <c r="E187" s="90"/>
      <c r="F187" s="90"/>
      <c r="G187" s="84"/>
      <c r="H187" s="84"/>
    </row>
    <row r="188" spans="1:8" s="75" customFormat="1" x14ac:dyDescent="0.25">
      <c r="B188" s="92" t="str">
        <f>IFERROR(VLOOKUP(A188,'S.2 Ejecución financiera'!$A$10:$P$122,2,0),"-")</f>
        <v>-</v>
      </c>
      <c r="C188" s="82" t="str">
        <f>IFERROR(VLOOKUP(A188,'S.2 Ejecución financiera'!$A$10:$P$122,8,0),"-")</f>
        <v>-</v>
      </c>
      <c r="D188" s="90"/>
      <c r="E188" s="90"/>
      <c r="F188" s="90"/>
      <c r="G188" s="84"/>
      <c r="H188" s="84"/>
    </row>
    <row r="189" spans="1:8" s="75" customFormat="1" x14ac:dyDescent="0.25">
      <c r="B189" s="92" t="str">
        <f>IFERROR(VLOOKUP(A189,'S.2 Ejecución financiera'!$A$10:$P$122,2,0),"-")</f>
        <v>-</v>
      </c>
      <c r="C189" s="82" t="str">
        <f>IFERROR(VLOOKUP(A189,'S.2 Ejecución financiera'!$A$10:$P$122,8,0),"-")</f>
        <v>-</v>
      </c>
      <c r="D189" s="90"/>
      <c r="E189" s="90"/>
      <c r="F189" s="90"/>
      <c r="G189" s="84"/>
      <c r="H189" s="84"/>
    </row>
    <row r="190" spans="1:8" s="75" customFormat="1" x14ac:dyDescent="0.25">
      <c r="B190" s="92" t="str">
        <f>IFERROR(VLOOKUP(A190,'S.2 Ejecución financiera'!$A$10:$P$122,2,0),"-")</f>
        <v>-</v>
      </c>
      <c r="C190" s="82" t="str">
        <f>IFERROR(VLOOKUP(A190,'S.2 Ejecución financiera'!$A$10:$P$122,8,0),"-")</f>
        <v>-</v>
      </c>
      <c r="D190" s="90"/>
      <c r="E190" s="90"/>
      <c r="F190" s="90"/>
      <c r="G190" s="84"/>
      <c r="H190" s="84"/>
    </row>
    <row r="191" spans="1:8" s="75" customFormat="1" x14ac:dyDescent="0.25">
      <c r="B191" s="92" t="str">
        <f>IFERROR(VLOOKUP(A191,'S.2 Ejecución financiera'!$A$10:$P$122,2,0),"-")</f>
        <v>-</v>
      </c>
      <c r="C191" s="82" t="str">
        <f>IFERROR(VLOOKUP(A191,'S.2 Ejecución financiera'!$A$10:$P$122,8,0),"-")</f>
        <v>-</v>
      </c>
      <c r="D191" s="90"/>
      <c r="E191" s="90"/>
      <c r="F191" s="90"/>
      <c r="G191" s="84"/>
      <c r="H191" s="84"/>
    </row>
    <row r="192" spans="1:8" s="75" customFormat="1" x14ac:dyDescent="0.25">
      <c r="B192" s="92" t="str">
        <f>IFERROR(VLOOKUP(A192,'S.2 Ejecución financiera'!$A$10:$P$122,2,0),"-")</f>
        <v>-</v>
      </c>
      <c r="C192" s="82" t="str">
        <f>IFERROR(VLOOKUP(A192,'S.2 Ejecución financiera'!$A$10:$P$122,8,0),"-")</f>
        <v>-</v>
      </c>
      <c r="D192" s="90"/>
      <c r="E192" s="90"/>
      <c r="F192" s="90"/>
      <c r="G192" s="84"/>
      <c r="H192" s="84"/>
    </row>
    <row r="193" spans="2:8" s="75" customFormat="1" x14ac:dyDescent="0.25">
      <c r="B193" s="92" t="str">
        <f>IFERROR(VLOOKUP(A193,'S.2 Ejecución financiera'!$A$10:$P$122,2,0),"-")</f>
        <v>-</v>
      </c>
      <c r="C193" s="82" t="str">
        <f>IFERROR(VLOOKUP(A193,'S.2 Ejecución financiera'!$A$10:$P$122,8,0),"-")</f>
        <v>-</v>
      </c>
      <c r="D193" s="90"/>
      <c r="E193" s="90"/>
      <c r="F193" s="90"/>
      <c r="G193" s="84"/>
      <c r="H193" s="84"/>
    </row>
    <row r="194" spans="2:8" s="75" customFormat="1" x14ac:dyDescent="0.25">
      <c r="B194" s="92" t="str">
        <f>IFERROR(VLOOKUP(A194,'S.2 Ejecución financiera'!$A$10:$P$122,2,0),"-")</f>
        <v>-</v>
      </c>
      <c r="C194" s="82" t="str">
        <f>IFERROR(VLOOKUP(A194,'S.2 Ejecución financiera'!$A$10:$P$122,8,0),"-")</f>
        <v>-</v>
      </c>
      <c r="D194" s="90"/>
      <c r="E194" s="90"/>
      <c r="F194" s="90"/>
      <c r="G194" s="84"/>
      <c r="H194" s="84"/>
    </row>
    <row r="195" spans="2:8" s="75" customFormat="1" x14ac:dyDescent="0.25">
      <c r="B195" s="92" t="str">
        <f>IFERROR(VLOOKUP(A195,'S.2 Ejecución financiera'!$A$10:$P$122,2,0),"-")</f>
        <v>-</v>
      </c>
      <c r="C195" s="82" t="str">
        <f>IFERROR(VLOOKUP(A195,'S.2 Ejecución financiera'!$A$10:$P$122,8,0),"-")</f>
        <v>-</v>
      </c>
      <c r="D195" s="90"/>
      <c r="E195" s="90"/>
      <c r="F195" s="90"/>
      <c r="G195" s="84"/>
      <c r="H195" s="84"/>
    </row>
    <row r="196" spans="2:8" s="75" customFormat="1" x14ac:dyDescent="0.25">
      <c r="B196" s="92" t="str">
        <f>IFERROR(VLOOKUP(A196,'S.2 Ejecución financiera'!$A$10:$P$122,2,0),"-")</f>
        <v>-</v>
      </c>
      <c r="C196" s="82" t="str">
        <f>IFERROR(VLOOKUP(A196,'S.2 Ejecución financiera'!$A$10:$P$122,8,0),"-")</f>
        <v>-</v>
      </c>
      <c r="D196" s="90"/>
      <c r="E196" s="90"/>
      <c r="F196" s="90"/>
      <c r="G196" s="84"/>
      <c r="H196" s="84"/>
    </row>
    <row r="197" spans="2:8" s="75" customFormat="1" x14ac:dyDescent="0.25">
      <c r="B197" s="92" t="str">
        <f>IFERROR(VLOOKUP(A197,'S.2 Ejecución financiera'!$A$10:$P$122,2,0),"-")</f>
        <v>-</v>
      </c>
      <c r="C197" s="82" t="str">
        <f>IFERROR(VLOOKUP(A197,'S.2 Ejecución financiera'!$A$10:$P$122,8,0),"-")</f>
        <v>-</v>
      </c>
      <c r="D197" s="90"/>
      <c r="E197" s="90"/>
      <c r="F197" s="90"/>
      <c r="G197" s="84"/>
      <c r="H197" s="84"/>
    </row>
    <row r="198" spans="2:8" s="75" customFormat="1" x14ac:dyDescent="0.25">
      <c r="B198" s="92" t="str">
        <f>IFERROR(VLOOKUP(A198,'S.2 Ejecución financiera'!$A$10:$P$122,2,0),"-")</f>
        <v>-</v>
      </c>
      <c r="C198" s="82" t="str">
        <f>IFERROR(VLOOKUP(A198,'S.2 Ejecución financiera'!$A$10:$P$122,8,0),"-")</f>
        <v>-</v>
      </c>
      <c r="D198" s="90"/>
      <c r="E198" s="90"/>
      <c r="F198" s="90"/>
      <c r="G198" s="84"/>
      <c r="H198" s="84"/>
    </row>
    <row r="199" spans="2:8" s="75" customFormat="1" x14ac:dyDescent="0.25">
      <c r="B199" s="92" t="str">
        <f>IFERROR(VLOOKUP(A199,'S.2 Ejecución financiera'!$A$10:$P$122,2,0),"-")</f>
        <v>-</v>
      </c>
      <c r="C199" s="82" t="str">
        <f>IFERROR(VLOOKUP(A199,'S.2 Ejecución financiera'!$A$10:$P$122,8,0),"-")</f>
        <v>-</v>
      </c>
      <c r="D199" s="90"/>
      <c r="E199" s="90"/>
      <c r="F199" s="90"/>
      <c r="G199" s="84"/>
      <c r="H199" s="84"/>
    </row>
    <row r="200" spans="2:8" s="75" customFormat="1" x14ac:dyDescent="0.25">
      <c r="B200" s="92" t="str">
        <f>IFERROR(VLOOKUP(A200,'S.2 Ejecución financiera'!$A$10:$P$122,2,0),"-")</f>
        <v>-</v>
      </c>
      <c r="C200" s="82" t="str">
        <f>IFERROR(VLOOKUP(A200,'S.2 Ejecución financiera'!$A$10:$P$122,8,0),"-")</f>
        <v>-</v>
      </c>
      <c r="D200" s="90"/>
      <c r="E200" s="90"/>
      <c r="F200" s="90"/>
      <c r="G200" s="84"/>
      <c r="H200" s="84"/>
    </row>
    <row r="201" spans="2:8" s="75" customFormat="1" x14ac:dyDescent="0.25">
      <c r="B201" s="92" t="str">
        <f>IFERROR(VLOOKUP(A201,'S.2 Ejecución financiera'!$A$10:$P$122,2,0),"-")</f>
        <v>-</v>
      </c>
      <c r="C201" s="82" t="str">
        <f>IFERROR(VLOOKUP(A201,'S.2 Ejecución financiera'!$A$10:$P$122,8,0),"-")</f>
        <v>-</v>
      </c>
      <c r="D201" s="90"/>
      <c r="E201" s="90"/>
      <c r="F201" s="90"/>
      <c r="G201" s="84"/>
      <c r="H201" s="84"/>
    </row>
    <row r="202" spans="2:8" s="75" customFormat="1" x14ac:dyDescent="0.25">
      <c r="B202" s="92" t="str">
        <f>IFERROR(VLOOKUP(A202,'S.2 Ejecución financiera'!$A$10:$P$122,2,0),"-")</f>
        <v>-</v>
      </c>
      <c r="C202" s="82" t="str">
        <f>IFERROR(VLOOKUP(A202,'S.2 Ejecución financiera'!$A$10:$P$122,8,0),"-")</f>
        <v>-</v>
      </c>
      <c r="D202" s="90"/>
      <c r="E202" s="90"/>
      <c r="F202" s="90"/>
      <c r="G202" s="84"/>
      <c r="H202" s="84"/>
    </row>
    <row r="203" spans="2:8" s="75" customFormat="1" x14ac:dyDescent="0.25">
      <c r="B203" s="92" t="str">
        <f>IFERROR(VLOOKUP(A203,'S.2 Ejecución financiera'!$A$10:$P$122,2,0),"-")</f>
        <v>-</v>
      </c>
      <c r="C203" s="82" t="str">
        <f>IFERROR(VLOOKUP(A203,'S.2 Ejecución financiera'!$A$10:$P$122,8,0),"-")</f>
        <v>-</v>
      </c>
      <c r="D203" s="90"/>
      <c r="E203" s="90"/>
      <c r="F203" s="90"/>
      <c r="G203" s="84"/>
      <c r="H203" s="84"/>
    </row>
    <row r="204" spans="2:8" s="75" customFormat="1" x14ac:dyDescent="0.25">
      <c r="B204" s="92" t="str">
        <f>IFERROR(VLOOKUP(A204,'S.2 Ejecución financiera'!$A$10:$P$122,2,0),"-")</f>
        <v>-</v>
      </c>
      <c r="C204" s="82" t="str">
        <f>IFERROR(VLOOKUP(A204,'S.2 Ejecución financiera'!$A$10:$P$122,8,0),"-")</f>
        <v>-</v>
      </c>
      <c r="D204" s="90"/>
      <c r="E204" s="90"/>
      <c r="F204" s="90"/>
      <c r="G204" s="84"/>
      <c r="H204" s="84"/>
    </row>
    <row r="205" spans="2:8" s="75" customFormat="1" x14ac:dyDescent="0.25">
      <c r="B205" s="92" t="str">
        <f>IFERROR(VLOOKUP(A205,'S.2 Ejecución financiera'!$A$10:$P$122,2,0),"-")</f>
        <v>-</v>
      </c>
      <c r="C205" s="82" t="str">
        <f>IFERROR(VLOOKUP(A205,'S.2 Ejecución financiera'!$A$10:$P$122,8,0),"-")</f>
        <v>-</v>
      </c>
      <c r="D205" s="90"/>
      <c r="E205" s="90"/>
      <c r="F205" s="90"/>
      <c r="G205" s="84"/>
      <c r="H205" s="84"/>
    </row>
    <row r="206" spans="2:8" s="75" customFormat="1" x14ac:dyDescent="0.25">
      <c r="B206" s="92" t="str">
        <f>IFERROR(VLOOKUP(A206,'S.2 Ejecución financiera'!$A$10:$P$122,2,0),"-")</f>
        <v>-</v>
      </c>
      <c r="C206" s="82" t="str">
        <f>IFERROR(VLOOKUP(A206,'S.2 Ejecución financiera'!$A$10:$P$122,8,0),"-")</f>
        <v>-</v>
      </c>
      <c r="D206" s="90"/>
      <c r="E206" s="90"/>
      <c r="F206" s="90"/>
      <c r="G206" s="84"/>
      <c r="H206" s="84"/>
    </row>
    <row r="207" spans="2:8" s="75" customFormat="1" x14ac:dyDescent="0.25">
      <c r="B207" s="92" t="str">
        <f>IFERROR(VLOOKUP(A207,'S.2 Ejecución financiera'!$A$10:$P$122,2,0),"-")</f>
        <v>-</v>
      </c>
      <c r="C207" s="82" t="str">
        <f>IFERROR(VLOOKUP(A207,'S.2 Ejecución financiera'!$A$10:$P$122,8,0),"-")</f>
        <v>-</v>
      </c>
      <c r="D207" s="90"/>
      <c r="E207" s="90"/>
      <c r="F207" s="90"/>
      <c r="G207" s="84"/>
      <c r="H207" s="84"/>
    </row>
    <row r="208" spans="2:8" s="75" customFormat="1" x14ac:dyDescent="0.25">
      <c r="B208" s="92" t="str">
        <f>IFERROR(VLOOKUP(A208,'S.2 Ejecución financiera'!$A$10:$P$122,2,0),"-")</f>
        <v>-</v>
      </c>
      <c r="C208" s="82" t="str">
        <f>IFERROR(VLOOKUP(A208,'S.2 Ejecución financiera'!$A$10:$P$122,8,0),"-")</f>
        <v>-</v>
      </c>
      <c r="D208" s="90"/>
      <c r="E208" s="90"/>
      <c r="F208" s="90"/>
      <c r="G208" s="84"/>
      <c r="H208" s="84"/>
    </row>
    <row r="209" spans="2:8" s="75" customFormat="1" x14ac:dyDescent="0.25">
      <c r="B209" s="92" t="str">
        <f>IFERROR(VLOOKUP(A209,'S.2 Ejecución financiera'!$A$10:$P$122,2,0),"-")</f>
        <v>-</v>
      </c>
      <c r="C209" s="82" t="str">
        <f>IFERROR(VLOOKUP(A209,'S.2 Ejecución financiera'!$A$10:$P$122,8,0),"-")</f>
        <v>-</v>
      </c>
      <c r="D209" s="90"/>
      <c r="E209" s="90"/>
      <c r="F209" s="90"/>
      <c r="G209" s="84"/>
      <c r="H209" s="84"/>
    </row>
    <row r="210" spans="2:8" s="75" customFormat="1" x14ac:dyDescent="0.25">
      <c r="B210" s="92" t="str">
        <f>IFERROR(VLOOKUP(A210,'S.2 Ejecución financiera'!$A$10:$P$122,2,0),"-")</f>
        <v>-</v>
      </c>
      <c r="C210" s="82" t="str">
        <f>IFERROR(VLOOKUP(A210,'S.2 Ejecución financiera'!$A$10:$P$122,8,0),"-")</f>
        <v>-</v>
      </c>
      <c r="D210" s="90"/>
      <c r="E210" s="90"/>
      <c r="F210" s="90"/>
      <c r="G210" s="84"/>
      <c r="H210" s="84"/>
    </row>
    <row r="211" spans="2:8" s="75" customFormat="1" x14ac:dyDescent="0.25">
      <c r="B211" s="92" t="str">
        <f>IFERROR(VLOOKUP(A211,'S.2 Ejecución financiera'!$A$10:$P$122,2,0),"-")</f>
        <v>-</v>
      </c>
      <c r="C211" s="82" t="str">
        <f>IFERROR(VLOOKUP(A211,'S.2 Ejecución financiera'!$A$10:$P$122,8,0),"-")</f>
        <v>-</v>
      </c>
      <c r="D211" s="90"/>
      <c r="E211" s="90"/>
      <c r="F211" s="90"/>
      <c r="G211" s="84"/>
      <c r="H211" s="84"/>
    </row>
    <row r="212" spans="2:8" s="75" customFormat="1" x14ac:dyDescent="0.25">
      <c r="B212" s="92" t="str">
        <f>IFERROR(VLOOKUP(A212,'S.2 Ejecución financiera'!$A$10:$P$122,2,0),"-")</f>
        <v>-</v>
      </c>
      <c r="C212" s="82" t="str">
        <f>IFERROR(VLOOKUP(A212,'S.2 Ejecución financiera'!$A$10:$P$122,8,0),"-")</f>
        <v>-</v>
      </c>
      <c r="D212" s="90"/>
      <c r="E212" s="90"/>
      <c r="F212" s="90"/>
      <c r="G212" s="84"/>
      <c r="H212" s="84"/>
    </row>
    <row r="213" spans="2:8" s="75" customFormat="1" x14ac:dyDescent="0.25">
      <c r="B213" s="92" t="str">
        <f>IFERROR(VLOOKUP(A213,'S.2 Ejecución financiera'!$A$10:$P$122,2,0),"-")</f>
        <v>-</v>
      </c>
      <c r="C213" s="82" t="str">
        <f>IFERROR(VLOOKUP(A213,'S.2 Ejecución financiera'!$A$10:$P$122,8,0),"-")</f>
        <v>-</v>
      </c>
      <c r="D213" s="90"/>
      <c r="E213" s="90"/>
      <c r="F213" s="90"/>
      <c r="G213" s="84"/>
      <c r="H213" s="84"/>
    </row>
    <row r="214" spans="2:8" s="75" customFormat="1" x14ac:dyDescent="0.25">
      <c r="B214" s="92" t="str">
        <f>IFERROR(VLOOKUP(A214,'S.2 Ejecución financiera'!$A$10:$P$122,2,0),"-")</f>
        <v>-</v>
      </c>
      <c r="C214" s="82" t="str">
        <f>IFERROR(VLOOKUP(A214,'S.2 Ejecución financiera'!$A$10:$P$122,8,0),"-")</f>
        <v>-</v>
      </c>
      <c r="D214" s="90"/>
      <c r="E214" s="90"/>
      <c r="F214" s="90"/>
      <c r="G214" s="84"/>
      <c r="H214" s="84"/>
    </row>
    <row r="215" spans="2:8" s="75" customFormat="1" x14ac:dyDescent="0.25">
      <c r="B215" s="92" t="str">
        <f>IFERROR(VLOOKUP(A215,'S.2 Ejecución financiera'!$A$10:$P$122,2,0),"-")</f>
        <v>-</v>
      </c>
      <c r="C215" s="82" t="str">
        <f>IFERROR(VLOOKUP(A215,'S.2 Ejecución financiera'!$A$10:$P$122,8,0),"-")</f>
        <v>-</v>
      </c>
      <c r="D215" s="90"/>
      <c r="E215" s="90"/>
      <c r="F215" s="90"/>
      <c r="G215" s="84"/>
      <c r="H215" s="84"/>
    </row>
    <row r="216" spans="2:8" s="75" customFormat="1" x14ac:dyDescent="0.25">
      <c r="B216" s="92" t="str">
        <f>IFERROR(VLOOKUP(A216,'S.2 Ejecución financiera'!$A$10:$P$122,2,0),"-")</f>
        <v>-</v>
      </c>
      <c r="C216" s="82" t="str">
        <f>IFERROR(VLOOKUP(A216,'S.2 Ejecución financiera'!$A$10:$P$122,8,0),"-")</f>
        <v>-</v>
      </c>
      <c r="D216" s="90"/>
      <c r="E216" s="90"/>
      <c r="F216" s="90"/>
      <c r="G216" s="84"/>
      <c r="H216" s="84"/>
    </row>
    <row r="217" spans="2:8" s="75" customFormat="1" x14ac:dyDescent="0.25">
      <c r="B217" s="92" t="str">
        <f>IFERROR(VLOOKUP(A217,'S.2 Ejecución financiera'!$A$10:$P$122,2,0),"-")</f>
        <v>-</v>
      </c>
      <c r="C217" s="82" t="str">
        <f>IFERROR(VLOOKUP(A217,'S.2 Ejecución financiera'!$A$10:$P$122,8,0),"-")</f>
        <v>-</v>
      </c>
      <c r="D217" s="90"/>
      <c r="E217" s="90"/>
      <c r="F217" s="90"/>
      <c r="G217" s="84"/>
      <c r="H217" s="84"/>
    </row>
    <row r="218" spans="2:8" s="75" customFormat="1" x14ac:dyDescent="0.25">
      <c r="B218" s="92" t="str">
        <f>IFERROR(VLOOKUP(A218,'S.2 Ejecución financiera'!$A$10:$P$122,2,0),"-")</f>
        <v>-</v>
      </c>
      <c r="C218" s="82" t="str">
        <f>IFERROR(VLOOKUP(A218,'S.2 Ejecución financiera'!$A$10:$P$122,8,0),"-")</f>
        <v>-</v>
      </c>
      <c r="D218" s="90"/>
      <c r="E218" s="90"/>
      <c r="F218" s="90"/>
      <c r="G218" s="84"/>
      <c r="H218" s="84"/>
    </row>
    <row r="219" spans="2:8" s="75" customFormat="1" x14ac:dyDescent="0.25">
      <c r="B219" s="92" t="str">
        <f>IFERROR(VLOOKUP(A219,'S.2 Ejecución financiera'!$A$10:$P$122,2,0),"-")</f>
        <v>-</v>
      </c>
      <c r="C219" s="82" t="str">
        <f>IFERROR(VLOOKUP(A219,'S.2 Ejecución financiera'!$A$10:$P$122,8,0),"-")</f>
        <v>-</v>
      </c>
      <c r="D219" s="90"/>
      <c r="E219" s="90"/>
      <c r="F219" s="90"/>
      <c r="G219" s="84"/>
      <c r="H219" s="84"/>
    </row>
    <row r="220" spans="2:8" s="75" customFormat="1" x14ac:dyDescent="0.25">
      <c r="B220" s="92" t="str">
        <f>IFERROR(VLOOKUP(A220,'S.2 Ejecución financiera'!$A$10:$P$122,2,0),"-")</f>
        <v>-</v>
      </c>
      <c r="C220" s="82" t="str">
        <f>IFERROR(VLOOKUP(A220,'S.2 Ejecución financiera'!$A$10:$P$122,8,0),"-")</f>
        <v>-</v>
      </c>
      <c r="D220" s="90"/>
      <c r="E220" s="90"/>
      <c r="F220" s="90"/>
      <c r="G220" s="84"/>
      <c r="H220" s="84"/>
    </row>
    <row r="221" spans="2:8" s="75" customFormat="1" x14ac:dyDescent="0.25">
      <c r="B221" s="92" t="str">
        <f>IFERROR(VLOOKUP(A221,'S.2 Ejecución financiera'!$A$10:$P$122,2,0),"-")</f>
        <v>-</v>
      </c>
      <c r="C221" s="82" t="str">
        <f>IFERROR(VLOOKUP(A221,'S.2 Ejecución financiera'!$A$10:$P$122,8,0),"-")</f>
        <v>-</v>
      </c>
      <c r="D221" s="90"/>
      <c r="E221" s="90"/>
      <c r="F221" s="90"/>
      <c r="G221" s="84"/>
      <c r="H221" s="84"/>
    </row>
    <row r="222" spans="2:8" s="75" customFormat="1" x14ac:dyDescent="0.25">
      <c r="B222" s="92" t="str">
        <f>IFERROR(VLOOKUP(A222,'S.2 Ejecución financiera'!$A$10:$P$122,2,0),"-")</f>
        <v>-</v>
      </c>
      <c r="C222" s="82" t="str">
        <f>IFERROR(VLOOKUP(A222,'S.2 Ejecución financiera'!$A$10:$P$122,8,0),"-")</f>
        <v>-</v>
      </c>
      <c r="D222" s="90"/>
      <c r="E222" s="90"/>
      <c r="F222" s="90"/>
      <c r="G222" s="84"/>
      <c r="H222" s="84"/>
    </row>
    <row r="223" spans="2:8" s="75" customFormat="1" x14ac:dyDescent="0.25">
      <c r="B223" s="92" t="str">
        <f>IFERROR(VLOOKUP(A223,'S.2 Ejecución financiera'!$A$10:$P$122,2,0),"-")</f>
        <v>-</v>
      </c>
      <c r="C223" s="82" t="str">
        <f>IFERROR(VLOOKUP(A223,'S.2 Ejecución financiera'!$A$10:$P$122,8,0),"-")</f>
        <v>-</v>
      </c>
      <c r="D223" s="90"/>
      <c r="E223" s="90"/>
      <c r="F223" s="90"/>
      <c r="G223" s="84"/>
      <c r="H223" s="84"/>
    </row>
    <row r="224" spans="2:8" s="75" customFormat="1" x14ac:dyDescent="0.25">
      <c r="B224" s="92" t="str">
        <f>IFERROR(VLOOKUP(A224,'S.2 Ejecución financiera'!$A$10:$P$122,2,0),"-")</f>
        <v>-</v>
      </c>
      <c r="C224" s="82" t="str">
        <f>IFERROR(VLOOKUP(A224,'S.2 Ejecución financiera'!$A$10:$P$122,8,0),"-")</f>
        <v>-</v>
      </c>
      <c r="D224" s="90"/>
      <c r="E224" s="90"/>
      <c r="F224" s="90"/>
      <c r="G224" s="84"/>
      <c r="H224" s="84"/>
    </row>
    <row r="225" spans="2:8" s="75" customFormat="1" x14ac:dyDescent="0.25">
      <c r="B225" s="92" t="str">
        <f>IFERROR(VLOOKUP(A225,'S.2 Ejecución financiera'!$A$10:$P$122,2,0),"-")</f>
        <v>-</v>
      </c>
      <c r="C225" s="82" t="str">
        <f>IFERROR(VLOOKUP(A225,'S.2 Ejecución financiera'!$A$10:$P$122,8,0),"-")</f>
        <v>-</v>
      </c>
      <c r="D225" s="90"/>
      <c r="E225" s="90"/>
      <c r="F225" s="90"/>
      <c r="G225" s="84"/>
      <c r="H225" s="84"/>
    </row>
    <row r="226" spans="2:8" s="75" customFormat="1" x14ac:dyDescent="0.25">
      <c r="B226" s="92" t="str">
        <f>IFERROR(VLOOKUP(A226,'S.2 Ejecución financiera'!$A$10:$P$122,2,0),"-")</f>
        <v>-</v>
      </c>
      <c r="C226" s="82" t="str">
        <f>IFERROR(VLOOKUP(A226,'S.2 Ejecución financiera'!$A$10:$P$122,8,0),"-")</f>
        <v>-</v>
      </c>
      <c r="D226" s="90"/>
      <c r="E226" s="90"/>
      <c r="F226" s="90"/>
      <c r="G226" s="84"/>
      <c r="H226" s="84"/>
    </row>
    <row r="227" spans="2:8" s="75" customFormat="1" x14ac:dyDescent="0.25">
      <c r="B227" s="92" t="str">
        <f>IFERROR(VLOOKUP(A227,'S.2 Ejecución financiera'!$A$10:$P$122,2,0),"-")</f>
        <v>-</v>
      </c>
      <c r="C227" s="82" t="str">
        <f>IFERROR(VLOOKUP(A227,'S.2 Ejecución financiera'!$A$10:$P$122,8,0),"-")</f>
        <v>-</v>
      </c>
      <c r="D227" s="90"/>
      <c r="E227" s="90"/>
      <c r="F227" s="90"/>
      <c r="G227" s="84"/>
      <c r="H227" s="84"/>
    </row>
    <row r="228" spans="2:8" s="75" customFormat="1" x14ac:dyDescent="0.25">
      <c r="B228" s="92" t="str">
        <f>IFERROR(VLOOKUP(A228,'S.2 Ejecución financiera'!$A$10:$P$122,2,0),"-")</f>
        <v>-</v>
      </c>
      <c r="C228" s="82" t="str">
        <f>IFERROR(VLOOKUP(A228,'S.2 Ejecución financiera'!$A$10:$P$122,8,0),"-")</f>
        <v>-</v>
      </c>
      <c r="D228" s="90"/>
      <c r="E228" s="90"/>
      <c r="F228" s="90"/>
      <c r="G228" s="84"/>
      <c r="H228" s="84"/>
    </row>
    <row r="229" spans="2:8" s="75" customFormat="1" x14ac:dyDescent="0.25">
      <c r="B229" s="92" t="str">
        <f>IFERROR(VLOOKUP(A229,'S.2 Ejecución financiera'!$A$10:$P$122,2,0),"-")</f>
        <v>-</v>
      </c>
      <c r="C229" s="82" t="str">
        <f>IFERROR(VLOOKUP(A229,'S.2 Ejecución financiera'!$A$10:$P$122,8,0),"-")</f>
        <v>-</v>
      </c>
      <c r="D229" s="90"/>
      <c r="E229" s="90"/>
      <c r="F229" s="90"/>
      <c r="G229" s="84"/>
      <c r="H229" s="84"/>
    </row>
    <row r="230" spans="2:8" s="75" customFormat="1" x14ac:dyDescent="0.25">
      <c r="B230" s="92" t="str">
        <f>IFERROR(VLOOKUP(A230,'S.2 Ejecución financiera'!$A$10:$P$122,2,0),"-")</f>
        <v>-</v>
      </c>
      <c r="C230" s="82" t="str">
        <f>IFERROR(VLOOKUP(A230,'S.2 Ejecución financiera'!$A$10:$P$122,8,0),"-")</f>
        <v>-</v>
      </c>
      <c r="D230" s="90"/>
      <c r="E230" s="90"/>
      <c r="F230" s="90"/>
      <c r="G230" s="84"/>
      <c r="H230" s="84"/>
    </row>
    <row r="231" spans="2:8" s="75" customFormat="1" x14ac:dyDescent="0.25">
      <c r="B231" s="92" t="str">
        <f>IFERROR(VLOOKUP(A231,'S.2 Ejecución financiera'!$A$10:$P$122,2,0),"-")</f>
        <v>-</v>
      </c>
      <c r="C231" s="82" t="str">
        <f>IFERROR(VLOOKUP(A231,'S.2 Ejecución financiera'!$A$10:$P$122,8,0),"-")</f>
        <v>-</v>
      </c>
      <c r="D231" s="90"/>
      <c r="E231" s="90"/>
      <c r="F231" s="90"/>
      <c r="G231" s="84"/>
      <c r="H231" s="84"/>
    </row>
    <row r="232" spans="2:8" s="75" customFormat="1" x14ac:dyDescent="0.25">
      <c r="B232" s="92" t="str">
        <f>IFERROR(VLOOKUP(A232,'S.2 Ejecución financiera'!$A$10:$P$122,2,0),"-")</f>
        <v>-</v>
      </c>
      <c r="C232" s="82" t="str">
        <f>IFERROR(VLOOKUP(A232,'S.2 Ejecución financiera'!$A$10:$P$122,8,0),"-")</f>
        <v>-</v>
      </c>
      <c r="D232" s="90"/>
      <c r="E232" s="90"/>
      <c r="F232" s="90"/>
      <c r="G232" s="84"/>
      <c r="H232" s="84"/>
    </row>
    <row r="233" spans="2:8" s="75" customFormat="1" x14ac:dyDescent="0.25">
      <c r="B233" s="92" t="str">
        <f>IFERROR(VLOOKUP(A233,'S.2 Ejecución financiera'!$A$10:$P$122,2,0),"-")</f>
        <v>-</v>
      </c>
      <c r="C233" s="82" t="str">
        <f>IFERROR(VLOOKUP(A233,'S.2 Ejecución financiera'!$A$10:$P$122,8,0),"-")</f>
        <v>-</v>
      </c>
      <c r="D233" s="90"/>
      <c r="E233" s="90"/>
      <c r="F233" s="90"/>
      <c r="G233" s="84"/>
      <c r="H233" s="84"/>
    </row>
    <row r="234" spans="2:8" s="75" customFormat="1" x14ac:dyDescent="0.25">
      <c r="B234" s="92" t="str">
        <f>IFERROR(VLOOKUP(A234,'S.2 Ejecución financiera'!$A$10:$P$122,2,0),"-")</f>
        <v>-</v>
      </c>
      <c r="C234" s="82" t="str">
        <f>IFERROR(VLOOKUP(A234,'S.2 Ejecución financiera'!$A$10:$P$122,8,0),"-")</f>
        <v>-</v>
      </c>
      <c r="D234" s="90"/>
      <c r="E234" s="90"/>
      <c r="F234" s="90"/>
      <c r="G234" s="84"/>
      <c r="H234" s="84"/>
    </row>
    <row r="235" spans="2:8" s="75" customFormat="1" x14ac:dyDescent="0.25">
      <c r="B235" s="92" t="str">
        <f>IFERROR(VLOOKUP(A235,'S.2 Ejecución financiera'!$A$10:$P$122,2,0),"-")</f>
        <v>-</v>
      </c>
      <c r="C235" s="82" t="str">
        <f>IFERROR(VLOOKUP(A235,'S.2 Ejecución financiera'!$A$10:$P$122,8,0),"-")</f>
        <v>-</v>
      </c>
      <c r="D235" s="90"/>
      <c r="E235" s="90"/>
      <c r="F235" s="90"/>
      <c r="G235" s="84"/>
      <c r="H235" s="84"/>
    </row>
    <row r="236" spans="2:8" s="75" customFormat="1" x14ac:dyDescent="0.25">
      <c r="B236" s="92" t="str">
        <f>IFERROR(VLOOKUP(A236,'S.2 Ejecución financiera'!$A$10:$P$122,2,0),"-")</f>
        <v>-</v>
      </c>
      <c r="C236" s="82" t="str">
        <f>IFERROR(VLOOKUP(A236,'S.2 Ejecución financiera'!$A$10:$P$122,8,0),"-")</f>
        <v>-</v>
      </c>
      <c r="D236" s="90"/>
      <c r="E236" s="90"/>
      <c r="F236" s="90"/>
      <c r="G236" s="84"/>
      <c r="H236" s="84"/>
    </row>
    <row r="237" spans="2:8" s="75" customFormat="1" x14ac:dyDescent="0.25">
      <c r="B237" s="92" t="str">
        <f>IFERROR(VLOOKUP(A237,'S.2 Ejecución financiera'!$A$10:$P$122,2,0),"-")</f>
        <v>-</v>
      </c>
      <c r="C237" s="82" t="str">
        <f>IFERROR(VLOOKUP(A237,'S.2 Ejecución financiera'!$A$10:$P$122,8,0),"-")</f>
        <v>-</v>
      </c>
      <c r="D237" s="90"/>
      <c r="E237" s="90"/>
      <c r="F237" s="90"/>
      <c r="G237" s="84"/>
      <c r="H237" s="84"/>
    </row>
    <row r="238" spans="2:8" s="75" customFormat="1" x14ac:dyDescent="0.25">
      <c r="B238" s="92" t="str">
        <f>IFERROR(VLOOKUP(A238,'S.2 Ejecución financiera'!$A$10:$P$122,2,0),"-")</f>
        <v>-</v>
      </c>
      <c r="C238" s="82" t="str">
        <f>IFERROR(VLOOKUP(A238,'S.2 Ejecución financiera'!$A$10:$P$122,8,0),"-")</f>
        <v>-</v>
      </c>
      <c r="D238" s="90"/>
      <c r="E238" s="90"/>
      <c r="F238" s="90"/>
      <c r="G238" s="84"/>
      <c r="H238" s="84"/>
    </row>
    <row r="239" spans="2:8" s="75" customFormat="1" x14ac:dyDescent="0.25">
      <c r="B239" s="92" t="str">
        <f>IFERROR(VLOOKUP(A239,'S.2 Ejecución financiera'!$A$10:$P$122,2,0),"-")</f>
        <v>-</v>
      </c>
      <c r="C239" s="82" t="str">
        <f>IFERROR(VLOOKUP(A239,'S.2 Ejecución financiera'!$A$10:$P$122,8,0),"-")</f>
        <v>-</v>
      </c>
      <c r="D239" s="90"/>
      <c r="E239" s="90"/>
      <c r="F239" s="90"/>
      <c r="G239" s="84"/>
      <c r="H239" s="84"/>
    </row>
    <row r="240" spans="2:8" s="75" customFormat="1" x14ac:dyDescent="0.25">
      <c r="B240" s="92" t="str">
        <f>IFERROR(VLOOKUP(A240,'S.2 Ejecución financiera'!$A$10:$P$122,2,0),"-")</f>
        <v>-</v>
      </c>
      <c r="C240" s="82" t="str">
        <f>IFERROR(VLOOKUP(A240,'S.2 Ejecución financiera'!$A$10:$P$122,8,0),"-")</f>
        <v>-</v>
      </c>
      <c r="D240" s="90"/>
      <c r="E240" s="90"/>
      <c r="F240" s="90"/>
      <c r="G240" s="84"/>
      <c r="H240" s="84"/>
    </row>
    <row r="241" spans="2:8" s="75" customFormat="1" x14ac:dyDescent="0.25">
      <c r="B241" s="92" t="str">
        <f>IFERROR(VLOOKUP(A241,'S.2 Ejecución financiera'!$A$10:$P$122,2,0),"-")</f>
        <v>-</v>
      </c>
      <c r="C241" s="82" t="str">
        <f>IFERROR(VLOOKUP(A241,'S.2 Ejecución financiera'!$A$10:$P$122,8,0),"-")</f>
        <v>-</v>
      </c>
      <c r="D241" s="90"/>
      <c r="E241" s="90"/>
      <c r="F241" s="90"/>
      <c r="G241" s="84"/>
      <c r="H241" s="84"/>
    </row>
    <row r="242" spans="2:8" s="75" customFormat="1" x14ac:dyDescent="0.25">
      <c r="B242" s="92" t="str">
        <f>IFERROR(VLOOKUP(A242,'S.2 Ejecución financiera'!$A$10:$P$122,2,0),"-")</f>
        <v>-</v>
      </c>
      <c r="C242" s="82" t="str">
        <f>IFERROR(VLOOKUP(A242,'S.2 Ejecución financiera'!$A$10:$P$122,8,0),"-")</f>
        <v>-</v>
      </c>
      <c r="D242" s="90"/>
      <c r="E242" s="90"/>
      <c r="F242" s="90"/>
      <c r="G242" s="84"/>
      <c r="H242" s="84"/>
    </row>
    <row r="243" spans="2:8" s="75" customFormat="1" x14ac:dyDescent="0.25">
      <c r="B243" s="92" t="str">
        <f>IFERROR(VLOOKUP(A243,'S.2 Ejecución financiera'!$A$10:$P$122,2,0),"-")</f>
        <v>-</v>
      </c>
      <c r="C243" s="82" t="str">
        <f>IFERROR(VLOOKUP(A243,'S.2 Ejecución financiera'!$A$10:$P$122,8,0),"-")</f>
        <v>-</v>
      </c>
      <c r="D243" s="90"/>
      <c r="E243" s="90"/>
      <c r="F243" s="90"/>
      <c r="G243" s="84"/>
      <c r="H243" s="84"/>
    </row>
    <row r="244" spans="2:8" s="75" customFormat="1" x14ac:dyDescent="0.25">
      <c r="B244" s="92" t="str">
        <f>IFERROR(VLOOKUP(A244,'S.2 Ejecución financiera'!$A$10:$P$122,2,0),"-")</f>
        <v>-</v>
      </c>
      <c r="C244" s="82" t="str">
        <f>IFERROR(VLOOKUP(A244,'S.2 Ejecución financiera'!$A$10:$P$122,8,0),"-")</f>
        <v>-</v>
      </c>
      <c r="D244" s="90"/>
      <c r="E244" s="90"/>
      <c r="F244" s="90"/>
      <c r="G244" s="84"/>
      <c r="H244" s="84"/>
    </row>
    <row r="245" spans="2:8" s="75" customFormat="1" x14ac:dyDescent="0.25">
      <c r="B245" s="92" t="str">
        <f>IFERROR(VLOOKUP(A245,'S.2 Ejecución financiera'!$A$10:$P$122,2,0),"-")</f>
        <v>-</v>
      </c>
      <c r="C245" s="82" t="str">
        <f>IFERROR(VLOOKUP(A245,'S.2 Ejecución financiera'!$A$10:$P$122,8,0),"-")</f>
        <v>-</v>
      </c>
      <c r="D245" s="90"/>
      <c r="E245" s="90"/>
      <c r="F245" s="90"/>
      <c r="G245" s="84"/>
      <c r="H245" s="84"/>
    </row>
    <row r="246" spans="2:8" s="75" customFormat="1" x14ac:dyDescent="0.25">
      <c r="B246" s="92" t="str">
        <f>IFERROR(VLOOKUP(A246,'S.2 Ejecución financiera'!$A$10:$P$122,2,0),"-")</f>
        <v>-</v>
      </c>
      <c r="C246" s="82" t="str">
        <f>IFERROR(VLOOKUP(A246,'S.2 Ejecución financiera'!$A$10:$P$122,8,0),"-")</f>
        <v>-</v>
      </c>
      <c r="D246" s="90"/>
      <c r="E246" s="90"/>
      <c r="F246" s="90"/>
      <c r="G246" s="84"/>
      <c r="H246" s="84"/>
    </row>
    <row r="247" spans="2:8" s="75" customFormat="1" x14ac:dyDescent="0.25">
      <c r="B247" s="92" t="str">
        <f>IFERROR(VLOOKUP(A247,'S.2 Ejecución financiera'!$A$10:$P$122,2,0),"-")</f>
        <v>-</v>
      </c>
      <c r="C247" s="82" t="str">
        <f>IFERROR(VLOOKUP(A247,'S.2 Ejecución financiera'!$A$10:$P$122,8,0),"-")</f>
        <v>-</v>
      </c>
      <c r="D247" s="90"/>
      <c r="E247" s="90"/>
      <c r="F247" s="90"/>
      <c r="G247" s="84"/>
      <c r="H247" s="84"/>
    </row>
    <row r="248" spans="2:8" s="75" customFormat="1" x14ac:dyDescent="0.25">
      <c r="B248" s="92" t="str">
        <f>IFERROR(VLOOKUP(A248,'S.2 Ejecución financiera'!$A$10:$P$122,2,0),"-")</f>
        <v>-</v>
      </c>
      <c r="C248" s="82" t="str">
        <f>IFERROR(VLOOKUP(A248,'S.2 Ejecución financiera'!$A$10:$P$122,8,0),"-")</f>
        <v>-</v>
      </c>
      <c r="D248" s="90"/>
      <c r="E248" s="90"/>
      <c r="F248" s="90"/>
      <c r="G248" s="84"/>
      <c r="H248" s="84"/>
    </row>
    <row r="249" spans="2:8" s="75" customFormat="1" x14ac:dyDescent="0.25">
      <c r="B249" s="92" t="str">
        <f>IFERROR(VLOOKUP(A249,'S.2 Ejecución financiera'!$A$10:$P$122,2,0),"-")</f>
        <v>-</v>
      </c>
      <c r="C249" s="82" t="str">
        <f>IFERROR(VLOOKUP(A249,'S.2 Ejecución financiera'!$A$10:$P$122,8,0),"-")</f>
        <v>-</v>
      </c>
      <c r="D249" s="90"/>
      <c r="E249" s="90"/>
      <c r="F249" s="90"/>
      <c r="G249" s="84"/>
      <c r="H249" s="84"/>
    </row>
    <row r="250" spans="2:8" s="75" customFormat="1" x14ac:dyDescent="0.25">
      <c r="B250" s="92" t="str">
        <f>IFERROR(VLOOKUP(A250,'S.2 Ejecución financiera'!$A$10:$P$122,2,0),"-")</f>
        <v>-</v>
      </c>
      <c r="C250" s="82" t="str">
        <f>IFERROR(VLOOKUP(A250,'S.2 Ejecución financiera'!$A$10:$P$122,8,0),"-")</f>
        <v>-</v>
      </c>
      <c r="D250" s="90"/>
      <c r="E250" s="90"/>
      <c r="F250" s="90"/>
      <c r="G250" s="84"/>
      <c r="H250" s="84"/>
    </row>
    <row r="251" spans="2:8" s="75" customFormat="1" x14ac:dyDescent="0.25">
      <c r="B251" s="92" t="str">
        <f>IFERROR(VLOOKUP(A251,'S.2 Ejecución financiera'!$A$10:$P$122,2,0),"-")</f>
        <v>-</v>
      </c>
      <c r="C251" s="82" t="str">
        <f>IFERROR(VLOOKUP(A251,'S.2 Ejecución financiera'!$A$10:$P$122,8,0),"-")</f>
        <v>-</v>
      </c>
      <c r="D251" s="90"/>
      <c r="E251" s="90"/>
      <c r="F251" s="90"/>
      <c r="G251" s="84"/>
      <c r="H251" s="84"/>
    </row>
    <row r="252" spans="2:8" s="75" customFormat="1" x14ac:dyDescent="0.25">
      <c r="B252" s="92" t="str">
        <f>IFERROR(VLOOKUP(A252,'S.2 Ejecución financiera'!$A$10:$P$122,2,0),"-")</f>
        <v>-</v>
      </c>
      <c r="C252" s="82" t="str">
        <f>IFERROR(VLOOKUP(A252,'S.2 Ejecución financiera'!$A$10:$P$122,8,0),"-")</f>
        <v>-</v>
      </c>
      <c r="D252" s="90"/>
      <c r="E252" s="90"/>
      <c r="F252" s="90"/>
      <c r="G252" s="84"/>
      <c r="H252" s="84"/>
    </row>
    <row r="253" spans="2:8" s="75" customFormat="1" x14ac:dyDescent="0.25">
      <c r="B253" s="92" t="str">
        <f>IFERROR(VLOOKUP(A253,'S.2 Ejecución financiera'!$A$10:$P$122,2,0),"-")</f>
        <v>-</v>
      </c>
      <c r="C253" s="82" t="str">
        <f>IFERROR(VLOOKUP(A253,'S.2 Ejecución financiera'!$A$10:$P$122,8,0),"-")</f>
        <v>-</v>
      </c>
      <c r="D253" s="90"/>
      <c r="E253" s="90"/>
      <c r="F253" s="90"/>
      <c r="G253" s="84"/>
      <c r="H253" s="84"/>
    </row>
    <row r="254" spans="2:8" s="75" customFormat="1" x14ac:dyDescent="0.25">
      <c r="B254" s="92" t="str">
        <f>IFERROR(VLOOKUP(A254,'S.2 Ejecución financiera'!$A$10:$P$122,2,0),"-")</f>
        <v>-</v>
      </c>
      <c r="C254" s="82" t="str">
        <f>IFERROR(VLOOKUP(A254,'S.2 Ejecución financiera'!$A$10:$P$122,8,0),"-")</f>
        <v>-</v>
      </c>
      <c r="D254" s="90"/>
      <c r="E254" s="90"/>
      <c r="F254" s="90"/>
      <c r="G254" s="84"/>
      <c r="H254" s="84"/>
    </row>
    <row r="255" spans="2:8" s="75" customFormat="1" x14ac:dyDescent="0.25">
      <c r="B255" s="92" t="str">
        <f>IFERROR(VLOOKUP(A255,'S.2 Ejecución financiera'!$A$10:$P$122,2,0),"-")</f>
        <v>-</v>
      </c>
      <c r="C255" s="82" t="str">
        <f>IFERROR(VLOOKUP(A255,'S.2 Ejecución financiera'!$A$10:$P$122,8,0),"-")</f>
        <v>-</v>
      </c>
      <c r="D255" s="90"/>
      <c r="E255" s="90"/>
      <c r="F255" s="90"/>
      <c r="G255" s="84"/>
      <c r="H255" s="84"/>
    </row>
    <row r="256" spans="2:8" s="75" customFormat="1" x14ac:dyDescent="0.25">
      <c r="B256" s="92" t="str">
        <f>IFERROR(VLOOKUP(A256,'S.2 Ejecución financiera'!$A$10:$P$122,2,0),"-")</f>
        <v>-</v>
      </c>
      <c r="C256" s="82" t="str">
        <f>IFERROR(VLOOKUP(A256,'S.2 Ejecución financiera'!$A$10:$P$122,8,0),"-")</f>
        <v>-</v>
      </c>
      <c r="D256" s="90"/>
      <c r="E256" s="90"/>
      <c r="F256" s="90"/>
      <c r="G256" s="84"/>
      <c r="H256" s="84"/>
    </row>
    <row r="257" spans="2:8" s="75" customFormat="1" x14ac:dyDescent="0.25">
      <c r="B257" s="92" t="str">
        <f>IFERROR(VLOOKUP(A257,'S.2 Ejecución financiera'!$A$10:$P$122,2,0),"-")</f>
        <v>-</v>
      </c>
      <c r="C257" s="82" t="str">
        <f>IFERROR(VLOOKUP(A257,'S.2 Ejecución financiera'!$A$10:$P$122,8,0),"-")</f>
        <v>-</v>
      </c>
      <c r="D257" s="90"/>
      <c r="E257" s="90"/>
      <c r="F257" s="90"/>
      <c r="G257" s="84"/>
      <c r="H257" s="84"/>
    </row>
    <row r="258" spans="2:8" s="75" customFormat="1" x14ac:dyDescent="0.25">
      <c r="B258" s="92" t="str">
        <f>IFERROR(VLOOKUP(A258,'S.2 Ejecución financiera'!$A$10:$P$122,2,0),"-")</f>
        <v>-</v>
      </c>
      <c r="C258" s="82" t="str">
        <f>IFERROR(VLOOKUP(A258,'S.2 Ejecución financiera'!$A$10:$P$122,8,0),"-")</f>
        <v>-</v>
      </c>
      <c r="D258" s="90"/>
      <c r="E258" s="90"/>
      <c r="F258" s="90"/>
      <c r="G258" s="84"/>
      <c r="H258" s="84"/>
    </row>
    <row r="259" spans="2:8" s="75" customFormat="1" x14ac:dyDescent="0.25">
      <c r="B259" s="92" t="str">
        <f>IFERROR(VLOOKUP(A259,'S.2 Ejecución financiera'!$A$10:$P$122,2,0),"-")</f>
        <v>-</v>
      </c>
      <c r="C259" s="82" t="str">
        <f>IFERROR(VLOOKUP(A259,'S.2 Ejecución financiera'!$A$10:$P$122,8,0),"-")</f>
        <v>-</v>
      </c>
      <c r="D259" s="90"/>
      <c r="E259" s="90"/>
      <c r="F259" s="90"/>
      <c r="G259" s="84"/>
      <c r="H259" s="84"/>
    </row>
    <row r="260" spans="2:8" s="75" customFormat="1" x14ac:dyDescent="0.25">
      <c r="B260" s="92" t="str">
        <f>IFERROR(VLOOKUP(A260,'S.2 Ejecución financiera'!$A$10:$P$122,2,0),"-")</f>
        <v>-</v>
      </c>
      <c r="C260" s="82" t="str">
        <f>IFERROR(VLOOKUP(A260,'S.2 Ejecución financiera'!$A$10:$P$122,8,0),"-")</f>
        <v>-</v>
      </c>
      <c r="D260" s="90"/>
      <c r="E260" s="90"/>
      <c r="F260" s="90"/>
      <c r="G260" s="84"/>
      <c r="H260" s="84"/>
    </row>
    <row r="261" spans="2:8" s="75" customFormat="1" x14ac:dyDescent="0.25">
      <c r="B261" s="92" t="str">
        <f>IFERROR(VLOOKUP(A261,'S.2 Ejecución financiera'!$A$10:$P$122,2,0),"-")</f>
        <v>-</v>
      </c>
      <c r="C261" s="82" t="str">
        <f>IFERROR(VLOOKUP(A261,'S.2 Ejecución financiera'!$A$10:$P$122,8,0),"-")</f>
        <v>-</v>
      </c>
      <c r="D261" s="90"/>
      <c r="E261" s="90"/>
      <c r="F261" s="90"/>
      <c r="G261" s="84"/>
      <c r="H261" s="84"/>
    </row>
    <row r="262" spans="2:8" s="75" customFormat="1" x14ac:dyDescent="0.25">
      <c r="B262" s="92" t="str">
        <f>IFERROR(VLOOKUP(A262,'S.2 Ejecución financiera'!$A$10:$P$122,2,0),"-")</f>
        <v>-</v>
      </c>
      <c r="C262" s="82" t="str">
        <f>IFERROR(VLOOKUP(A262,'S.2 Ejecución financiera'!$A$10:$P$122,8,0),"-")</f>
        <v>-</v>
      </c>
      <c r="D262" s="90"/>
      <c r="E262" s="90"/>
      <c r="F262" s="90"/>
      <c r="G262" s="84"/>
      <c r="H262" s="84"/>
    </row>
    <row r="263" spans="2:8" s="75" customFormat="1" x14ac:dyDescent="0.25">
      <c r="B263" s="92" t="str">
        <f>IFERROR(VLOOKUP(A263,'S.2 Ejecución financiera'!$A$10:$P$122,2,0),"-")</f>
        <v>-</v>
      </c>
      <c r="C263" s="82" t="str">
        <f>IFERROR(VLOOKUP(A263,'S.2 Ejecución financiera'!$A$10:$P$122,8,0),"-")</f>
        <v>-</v>
      </c>
      <c r="D263" s="90"/>
      <c r="E263" s="90"/>
      <c r="F263" s="90"/>
      <c r="G263" s="84"/>
      <c r="H263" s="84"/>
    </row>
    <row r="264" spans="2:8" s="75" customFormat="1" x14ac:dyDescent="0.25">
      <c r="B264" s="92" t="str">
        <f>IFERROR(VLOOKUP(A264,'S.2 Ejecución financiera'!$A$10:$P$122,2,0),"-")</f>
        <v>-</v>
      </c>
      <c r="C264" s="82" t="str">
        <f>IFERROR(VLOOKUP(A264,'S.2 Ejecución financiera'!$A$10:$P$122,8,0),"-")</f>
        <v>-</v>
      </c>
      <c r="D264" s="90"/>
      <c r="E264" s="90"/>
      <c r="F264" s="90"/>
      <c r="G264" s="84"/>
      <c r="H264" s="84"/>
    </row>
    <row r="265" spans="2:8" s="75" customFormat="1" x14ac:dyDescent="0.25">
      <c r="B265" s="92" t="str">
        <f>IFERROR(VLOOKUP(A265,'S.2 Ejecución financiera'!$A$10:$P$122,2,0),"-")</f>
        <v>-</v>
      </c>
      <c r="C265" s="82" t="str">
        <f>IFERROR(VLOOKUP(A265,'S.2 Ejecución financiera'!$A$10:$P$122,8,0),"-")</f>
        <v>-</v>
      </c>
      <c r="D265" s="90"/>
      <c r="E265" s="90"/>
      <c r="F265" s="90"/>
      <c r="G265" s="84"/>
      <c r="H265" s="84"/>
    </row>
    <row r="266" spans="2:8" s="75" customFormat="1" x14ac:dyDescent="0.25">
      <c r="B266" s="92" t="str">
        <f>IFERROR(VLOOKUP(A266,'S.2 Ejecución financiera'!$A$10:$P$122,2,0),"-")</f>
        <v>-</v>
      </c>
      <c r="C266" s="82" t="str">
        <f>IFERROR(VLOOKUP(A266,'S.2 Ejecución financiera'!$A$10:$P$122,8,0),"-")</f>
        <v>-</v>
      </c>
      <c r="D266" s="90"/>
      <c r="E266" s="90"/>
      <c r="F266" s="90"/>
      <c r="G266" s="84"/>
      <c r="H266" s="84"/>
    </row>
    <row r="267" spans="2:8" s="75" customFormat="1" x14ac:dyDescent="0.25">
      <c r="B267" s="92" t="str">
        <f>IFERROR(VLOOKUP(A267,'S.2 Ejecución financiera'!$A$10:$P$122,2,0),"-")</f>
        <v>-</v>
      </c>
      <c r="C267" s="82" t="str">
        <f>IFERROR(VLOOKUP(A267,'S.2 Ejecución financiera'!$A$10:$P$122,8,0),"-")</f>
        <v>-</v>
      </c>
      <c r="D267" s="90"/>
      <c r="E267" s="90"/>
      <c r="F267" s="90"/>
      <c r="G267" s="84"/>
      <c r="H267" s="84"/>
    </row>
    <row r="268" spans="2:8" s="75" customFormat="1" x14ac:dyDescent="0.25">
      <c r="B268" s="92" t="str">
        <f>IFERROR(VLOOKUP(A268,'S.2 Ejecución financiera'!$A$10:$P$122,2,0),"-")</f>
        <v>-</v>
      </c>
      <c r="C268" s="82" t="str">
        <f>IFERROR(VLOOKUP(A268,'S.2 Ejecución financiera'!$A$10:$P$122,8,0),"-")</f>
        <v>-</v>
      </c>
      <c r="D268" s="90"/>
      <c r="E268" s="90"/>
      <c r="F268" s="90"/>
      <c r="G268" s="84"/>
      <c r="H268" s="84"/>
    </row>
    <row r="269" spans="2:8" s="75" customFormat="1" x14ac:dyDescent="0.25">
      <c r="B269" s="92" t="str">
        <f>IFERROR(VLOOKUP(A269,'S.2 Ejecución financiera'!$A$10:$P$122,2,0),"-")</f>
        <v>-</v>
      </c>
      <c r="C269" s="82" t="str">
        <f>IFERROR(VLOOKUP(A269,'S.2 Ejecución financiera'!$A$10:$P$122,8,0),"-")</f>
        <v>-</v>
      </c>
      <c r="D269" s="90"/>
      <c r="E269" s="90"/>
      <c r="F269" s="90"/>
      <c r="G269" s="84"/>
      <c r="H269" s="84"/>
    </row>
    <row r="270" spans="2:8" s="75" customFormat="1" x14ac:dyDescent="0.25">
      <c r="B270" s="92" t="str">
        <f>IFERROR(VLOOKUP(A270,'S.2 Ejecución financiera'!$A$10:$P$122,2,0),"-")</f>
        <v>-</v>
      </c>
      <c r="C270" s="82" t="str">
        <f>IFERROR(VLOOKUP(A270,'S.2 Ejecución financiera'!$A$10:$P$122,8,0),"-")</f>
        <v>-</v>
      </c>
      <c r="D270" s="90"/>
      <c r="E270" s="90"/>
      <c r="F270" s="90"/>
      <c r="G270" s="84"/>
      <c r="H270" s="84"/>
    </row>
    <row r="271" spans="2:8" s="75" customFormat="1" x14ac:dyDescent="0.25">
      <c r="B271" s="92" t="str">
        <f>IFERROR(VLOOKUP(A271,'S.2 Ejecución financiera'!$A$10:$P$122,2,0),"-")</f>
        <v>-</v>
      </c>
      <c r="C271" s="82" t="str">
        <f>IFERROR(VLOOKUP(A271,'S.2 Ejecución financiera'!$A$10:$P$122,8,0),"-")</f>
        <v>-</v>
      </c>
      <c r="D271" s="90"/>
      <c r="E271" s="90"/>
      <c r="F271" s="90"/>
      <c r="G271" s="84"/>
      <c r="H271" s="84"/>
    </row>
    <row r="272" spans="2:8" s="75" customFormat="1" x14ac:dyDescent="0.25">
      <c r="B272" s="92" t="str">
        <f>IFERROR(VLOOKUP(A272,'S.2 Ejecución financiera'!$A$10:$P$122,2,0),"-")</f>
        <v>-</v>
      </c>
      <c r="C272" s="82" t="str">
        <f>IFERROR(VLOOKUP(A272,'S.2 Ejecución financiera'!$A$10:$P$122,8,0),"-")</f>
        <v>-</v>
      </c>
      <c r="D272" s="90"/>
      <c r="E272" s="90"/>
      <c r="F272" s="90"/>
      <c r="G272" s="84"/>
      <c r="H272" s="84"/>
    </row>
    <row r="273" spans="2:8" s="75" customFormat="1" x14ac:dyDescent="0.25">
      <c r="B273" s="92" t="str">
        <f>IFERROR(VLOOKUP(A273,'S.2 Ejecución financiera'!$A$10:$P$122,2,0),"-")</f>
        <v>-</v>
      </c>
      <c r="C273" s="82" t="str">
        <f>IFERROR(VLOOKUP(A273,'S.2 Ejecución financiera'!$A$10:$P$122,8,0),"-")</f>
        <v>-</v>
      </c>
      <c r="D273" s="90"/>
      <c r="E273" s="90"/>
      <c r="F273" s="90"/>
      <c r="G273" s="84"/>
      <c r="H273" s="84"/>
    </row>
    <row r="274" spans="2:8" s="75" customFormat="1" x14ac:dyDescent="0.25">
      <c r="B274" s="92" t="str">
        <f>IFERROR(VLOOKUP(A274,'S.2 Ejecución financiera'!$A$10:$P$122,2,0),"-")</f>
        <v>-</v>
      </c>
      <c r="C274" s="82" t="str">
        <f>IFERROR(VLOOKUP(A274,'S.2 Ejecución financiera'!$A$10:$P$122,8,0),"-")</f>
        <v>-</v>
      </c>
      <c r="D274" s="90"/>
      <c r="E274" s="90"/>
      <c r="F274" s="90"/>
      <c r="G274" s="84"/>
      <c r="H274" s="84"/>
    </row>
    <row r="275" spans="2:8" s="75" customFormat="1" x14ac:dyDescent="0.25">
      <c r="B275" s="92" t="str">
        <f>IFERROR(VLOOKUP(A275,'S.2 Ejecución financiera'!$A$10:$P$122,2,0),"-")</f>
        <v>-</v>
      </c>
      <c r="C275" s="82" t="str">
        <f>IFERROR(VLOOKUP(A275,'S.2 Ejecución financiera'!$A$10:$P$122,8,0),"-")</f>
        <v>-</v>
      </c>
      <c r="D275" s="90"/>
      <c r="E275" s="90"/>
      <c r="F275" s="90"/>
      <c r="G275" s="84"/>
      <c r="H275" s="84"/>
    </row>
    <row r="276" spans="2:8" s="75" customFormat="1" x14ac:dyDescent="0.25">
      <c r="B276" s="92" t="str">
        <f>IFERROR(VLOOKUP(A276,'S.2 Ejecución financiera'!$A$10:$P$122,2,0),"-")</f>
        <v>-</v>
      </c>
      <c r="C276" s="82" t="str">
        <f>IFERROR(VLOOKUP(A276,'S.2 Ejecución financiera'!$A$10:$P$122,8,0),"-")</f>
        <v>-</v>
      </c>
      <c r="D276" s="90"/>
      <c r="E276" s="90"/>
      <c r="F276" s="90"/>
      <c r="G276" s="84"/>
      <c r="H276" s="84"/>
    </row>
    <row r="277" spans="2:8" s="75" customFormat="1" x14ac:dyDescent="0.25">
      <c r="B277" s="92" t="str">
        <f>IFERROR(VLOOKUP(A277,'S.2 Ejecución financiera'!$A$10:$P$122,2,0),"-")</f>
        <v>-</v>
      </c>
      <c r="C277" s="82" t="str">
        <f>IFERROR(VLOOKUP(A277,'S.2 Ejecución financiera'!$A$10:$P$122,8,0),"-")</f>
        <v>-</v>
      </c>
      <c r="D277" s="90"/>
      <c r="E277" s="90"/>
      <c r="F277" s="90"/>
      <c r="G277" s="84"/>
      <c r="H277" s="84"/>
    </row>
    <row r="278" spans="2:8" s="75" customFormat="1" x14ac:dyDescent="0.25">
      <c r="B278" s="92" t="str">
        <f>IFERROR(VLOOKUP(A278,'S.2 Ejecución financiera'!$A$10:$P$122,2,0),"-")</f>
        <v>-</v>
      </c>
      <c r="C278" s="82" t="str">
        <f>IFERROR(VLOOKUP(A278,'S.2 Ejecución financiera'!$A$10:$P$122,8,0),"-")</f>
        <v>-</v>
      </c>
      <c r="D278" s="90"/>
      <c r="E278" s="90"/>
      <c r="F278" s="90"/>
      <c r="G278" s="84"/>
      <c r="H278" s="84"/>
    </row>
    <row r="279" spans="2:8" s="75" customFormat="1" x14ac:dyDescent="0.25">
      <c r="B279" s="92" t="str">
        <f>IFERROR(VLOOKUP(A279,'S.2 Ejecución financiera'!$A$10:$P$122,2,0),"-")</f>
        <v>-</v>
      </c>
      <c r="C279" s="82" t="str">
        <f>IFERROR(VLOOKUP(A279,'S.2 Ejecución financiera'!$A$10:$P$122,8,0),"-")</f>
        <v>-</v>
      </c>
      <c r="D279" s="90"/>
      <c r="E279" s="90"/>
      <c r="F279" s="90"/>
      <c r="G279" s="84"/>
      <c r="H279" s="84"/>
    </row>
    <row r="280" spans="2:8" s="75" customFormat="1" x14ac:dyDescent="0.25">
      <c r="B280" s="92" t="str">
        <f>IFERROR(VLOOKUP(A280,'S.2 Ejecución financiera'!$A$10:$P$122,2,0),"-")</f>
        <v>-</v>
      </c>
      <c r="C280" s="82" t="str">
        <f>IFERROR(VLOOKUP(A280,'S.2 Ejecución financiera'!$A$10:$P$122,8,0),"-")</f>
        <v>-</v>
      </c>
      <c r="D280" s="90"/>
      <c r="E280" s="90"/>
      <c r="F280" s="90"/>
      <c r="G280" s="84"/>
      <c r="H280" s="84"/>
    </row>
    <row r="281" spans="2:8" s="75" customFormat="1" x14ac:dyDescent="0.25">
      <c r="B281" s="92" t="str">
        <f>IFERROR(VLOOKUP(A281,'S.2 Ejecución financiera'!$A$10:$P$122,2,0),"-")</f>
        <v>-</v>
      </c>
      <c r="C281" s="82" t="str">
        <f>IFERROR(VLOOKUP(A281,'S.2 Ejecución financiera'!$A$10:$P$122,8,0),"-")</f>
        <v>-</v>
      </c>
      <c r="D281" s="90"/>
      <c r="E281" s="90"/>
      <c r="F281" s="90"/>
      <c r="G281" s="84"/>
      <c r="H281" s="84"/>
    </row>
    <row r="282" spans="2:8" s="75" customFormat="1" x14ac:dyDescent="0.25">
      <c r="B282" s="92" t="str">
        <f>IFERROR(VLOOKUP(A282,'S.2 Ejecución financiera'!$A$10:$P$122,2,0),"-")</f>
        <v>-</v>
      </c>
      <c r="C282" s="82" t="str">
        <f>IFERROR(VLOOKUP(A282,'S.2 Ejecución financiera'!$A$10:$P$122,8,0),"-")</f>
        <v>-</v>
      </c>
      <c r="D282" s="90"/>
      <c r="E282" s="90"/>
      <c r="F282" s="90"/>
      <c r="G282" s="84"/>
      <c r="H282" s="84"/>
    </row>
    <row r="283" spans="2:8" s="75" customFormat="1" x14ac:dyDescent="0.25">
      <c r="B283" s="92" t="str">
        <f>IFERROR(VLOOKUP(A283,'S.2 Ejecución financiera'!$A$10:$P$122,2,0),"-")</f>
        <v>-</v>
      </c>
      <c r="C283" s="82" t="str">
        <f>IFERROR(VLOOKUP(A283,'S.2 Ejecución financiera'!$A$10:$P$122,8,0),"-")</f>
        <v>-</v>
      </c>
      <c r="D283" s="90"/>
      <c r="E283" s="90"/>
      <c r="F283" s="90"/>
      <c r="G283" s="84"/>
      <c r="H283" s="84"/>
    </row>
    <row r="284" spans="2:8" s="75" customFormat="1" x14ac:dyDescent="0.25">
      <c r="B284" s="92" t="str">
        <f>IFERROR(VLOOKUP(A284,'S.2 Ejecución financiera'!$A$10:$P$122,2,0),"-")</f>
        <v>-</v>
      </c>
      <c r="C284" s="82" t="str">
        <f>IFERROR(VLOOKUP(A284,'S.2 Ejecución financiera'!$A$10:$P$122,8,0),"-")</f>
        <v>-</v>
      </c>
      <c r="D284" s="90"/>
      <c r="E284" s="90"/>
      <c r="F284" s="90"/>
      <c r="G284" s="84"/>
      <c r="H284" s="84"/>
    </row>
    <row r="285" spans="2:8" s="75" customFormat="1" x14ac:dyDescent="0.25">
      <c r="B285" s="92" t="str">
        <f>IFERROR(VLOOKUP(A285,'S.2 Ejecución financiera'!$A$10:$P$122,2,0),"-")</f>
        <v>-</v>
      </c>
      <c r="C285" s="82" t="str">
        <f>IFERROR(VLOOKUP(A285,'S.2 Ejecución financiera'!$A$10:$P$122,8,0),"-")</f>
        <v>-</v>
      </c>
      <c r="D285" s="90"/>
      <c r="E285" s="90"/>
      <c r="F285" s="90"/>
      <c r="G285" s="84"/>
      <c r="H285" s="84"/>
    </row>
    <row r="286" spans="2:8" s="75" customFormat="1" x14ac:dyDescent="0.25">
      <c r="B286" s="92" t="str">
        <f>IFERROR(VLOOKUP(A286,'S.2 Ejecución financiera'!$A$10:$P$122,2,0),"-")</f>
        <v>-</v>
      </c>
      <c r="C286" s="82" t="str">
        <f>IFERROR(VLOOKUP(A286,'S.2 Ejecución financiera'!$A$10:$P$122,8,0),"-")</f>
        <v>-</v>
      </c>
      <c r="D286" s="90"/>
      <c r="E286" s="90"/>
      <c r="F286" s="90"/>
      <c r="G286" s="84"/>
      <c r="H286" s="84"/>
    </row>
    <row r="287" spans="2:8" s="75" customFormat="1" x14ac:dyDescent="0.25">
      <c r="B287" s="92" t="str">
        <f>IFERROR(VLOOKUP(A287,'S.2 Ejecución financiera'!$A$10:$P$122,2,0),"-")</f>
        <v>-</v>
      </c>
      <c r="C287" s="82" t="str">
        <f>IFERROR(VLOOKUP(A287,'S.2 Ejecución financiera'!$A$10:$P$122,8,0),"-")</f>
        <v>-</v>
      </c>
      <c r="D287" s="90"/>
      <c r="E287" s="90"/>
      <c r="F287" s="90"/>
      <c r="G287" s="84"/>
      <c r="H287" s="84"/>
    </row>
    <row r="288" spans="2:8" s="75" customFormat="1" x14ac:dyDescent="0.25">
      <c r="B288" s="92" t="str">
        <f>IFERROR(VLOOKUP(A288,'S.2 Ejecución financiera'!$A$10:$P$122,2,0),"-")</f>
        <v>-</v>
      </c>
      <c r="C288" s="82" t="str">
        <f>IFERROR(VLOOKUP(A288,'S.2 Ejecución financiera'!$A$10:$P$122,8,0),"-")</f>
        <v>-</v>
      </c>
      <c r="D288" s="90"/>
      <c r="E288" s="90"/>
      <c r="F288" s="90"/>
      <c r="G288" s="84"/>
      <c r="H288" s="84"/>
    </row>
    <row r="289" spans="2:8" s="75" customFormat="1" x14ac:dyDescent="0.25">
      <c r="B289" s="92" t="str">
        <f>IFERROR(VLOOKUP(A289,'S.2 Ejecución financiera'!$A$10:$P$122,2,0),"-")</f>
        <v>-</v>
      </c>
      <c r="C289" s="82" t="str">
        <f>IFERROR(VLOOKUP(A289,'S.2 Ejecución financiera'!$A$10:$P$122,8,0),"-")</f>
        <v>-</v>
      </c>
      <c r="D289" s="90"/>
      <c r="E289" s="90"/>
      <c r="F289" s="90"/>
      <c r="G289" s="84"/>
      <c r="H289" s="84"/>
    </row>
    <row r="290" spans="2:8" s="75" customFormat="1" x14ac:dyDescent="0.25">
      <c r="B290" s="92" t="str">
        <f>IFERROR(VLOOKUP(A290,'S.2 Ejecución financiera'!$A$10:$P$122,2,0),"-")</f>
        <v>-</v>
      </c>
      <c r="C290" s="82" t="str">
        <f>IFERROR(VLOOKUP(A290,'S.2 Ejecución financiera'!$A$10:$P$122,8,0),"-")</f>
        <v>-</v>
      </c>
      <c r="D290" s="90"/>
      <c r="E290" s="90"/>
      <c r="F290" s="90"/>
      <c r="G290" s="84"/>
      <c r="H290" s="84"/>
    </row>
    <row r="291" spans="2:8" s="75" customFormat="1" x14ac:dyDescent="0.25">
      <c r="B291" s="92" t="str">
        <f>IFERROR(VLOOKUP(A291,'S.2 Ejecución financiera'!$A$10:$P$122,2,0),"-")</f>
        <v>-</v>
      </c>
      <c r="C291" s="82" t="str">
        <f>IFERROR(VLOOKUP(A291,'S.2 Ejecución financiera'!$A$10:$P$122,8,0),"-")</f>
        <v>-</v>
      </c>
      <c r="D291" s="90"/>
      <c r="E291" s="90"/>
      <c r="F291" s="90"/>
      <c r="G291" s="84"/>
      <c r="H291" s="84"/>
    </row>
    <row r="292" spans="2:8" s="75" customFormat="1" x14ac:dyDescent="0.25">
      <c r="B292" s="92" t="str">
        <f>IFERROR(VLOOKUP(A292,'S.2 Ejecución financiera'!$A$10:$P$122,2,0),"-")</f>
        <v>-</v>
      </c>
      <c r="C292" s="82" t="str">
        <f>IFERROR(VLOOKUP(A292,'S.2 Ejecución financiera'!$A$10:$P$122,8,0),"-")</f>
        <v>-</v>
      </c>
      <c r="D292" s="90"/>
      <c r="E292" s="90"/>
      <c r="F292" s="90"/>
      <c r="G292" s="84"/>
      <c r="H292" s="84"/>
    </row>
    <row r="293" spans="2:8" s="75" customFormat="1" x14ac:dyDescent="0.25">
      <c r="B293" s="92" t="str">
        <f>IFERROR(VLOOKUP(A293,'S.2 Ejecución financiera'!$A$10:$P$122,2,0),"-")</f>
        <v>-</v>
      </c>
      <c r="C293" s="82" t="str">
        <f>IFERROR(VLOOKUP(A293,'S.2 Ejecución financiera'!$A$10:$P$122,8,0),"-")</f>
        <v>-</v>
      </c>
      <c r="D293" s="90"/>
      <c r="E293" s="90"/>
      <c r="F293" s="90"/>
      <c r="G293" s="84"/>
      <c r="H293" s="84"/>
    </row>
    <row r="294" spans="2:8" s="75" customFormat="1" x14ac:dyDescent="0.25">
      <c r="B294" s="92" t="str">
        <f>IFERROR(VLOOKUP(A294,'S.2 Ejecución financiera'!$A$10:$P$122,2,0),"-")</f>
        <v>-</v>
      </c>
      <c r="C294" s="82" t="str">
        <f>IFERROR(VLOOKUP(A294,'S.2 Ejecución financiera'!$A$10:$P$122,8,0),"-")</f>
        <v>-</v>
      </c>
      <c r="D294" s="90"/>
      <c r="E294" s="90"/>
      <c r="F294" s="90"/>
      <c r="G294" s="84"/>
      <c r="H294" s="84"/>
    </row>
    <row r="295" spans="2:8" s="75" customFormat="1" x14ac:dyDescent="0.25">
      <c r="B295" s="92" t="str">
        <f>IFERROR(VLOOKUP(A295,'S.2 Ejecución financiera'!$A$10:$P$122,2,0),"-")</f>
        <v>-</v>
      </c>
      <c r="C295" s="82" t="str">
        <f>IFERROR(VLOOKUP(A295,'S.2 Ejecución financiera'!$A$10:$P$122,8,0),"-")</f>
        <v>-</v>
      </c>
      <c r="D295" s="90"/>
      <c r="E295" s="90"/>
      <c r="F295" s="90"/>
      <c r="G295" s="84"/>
      <c r="H295" s="84"/>
    </row>
    <row r="296" spans="2:8" s="75" customFormat="1" x14ac:dyDescent="0.25">
      <c r="B296" s="92" t="str">
        <f>IFERROR(VLOOKUP(A296,'S.2 Ejecución financiera'!$A$10:$P$122,2,0),"-")</f>
        <v>-</v>
      </c>
      <c r="C296" s="82" t="str">
        <f>IFERROR(VLOOKUP(A296,'S.2 Ejecución financiera'!$A$10:$P$122,8,0),"-")</f>
        <v>-</v>
      </c>
      <c r="D296" s="90"/>
      <c r="E296" s="90"/>
      <c r="F296" s="90"/>
      <c r="G296" s="84"/>
      <c r="H296" s="84"/>
    </row>
    <row r="297" spans="2:8" s="75" customFormat="1" x14ac:dyDescent="0.25">
      <c r="B297" s="92" t="str">
        <f>IFERROR(VLOOKUP(A297,'S.2 Ejecución financiera'!$A$10:$P$122,2,0),"-")</f>
        <v>-</v>
      </c>
      <c r="C297" s="82" t="str">
        <f>IFERROR(VLOOKUP(A297,'S.2 Ejecución financiera'!$A$10:$P$122,8,0),"-")</f>
        <v>-</v>
      </c>
      <c r="D297" s="90"/>
      <c r="E297" s="90"/>
      <c r="F297" s="90"/>
      <c r="G297" s="84"/>
      <c r="H297" s="84"/>
    </row>
    <row r="298" spans="2:8" s="75" customFormat="1" x14ac:dyDescent="0.25">
      <c r="B298" s="89"/>
      <c r="C298" s="84"/>
      <c r="D298" s="90"/>
      <c r="E298" s="90"/>
      <c r="F298" s="90"/>
      <c r="G298" s="84"/>
      <c r="H298" s="84"/>
    </row>
    <row r="299" spans="2:8" s="75" customFormat="1" x14ac:dyDescent="0.25">
      <c r="B299" s="89"/>
      <c r="C299" s="84"/>
      <c r="D299" s="90"/>
      <c r="E299" s="90"/>
      <c r="F299" s="90"/>
      <c r="G299" s="84"/>
      <c r="H299" s="84"/>
    </row>
    <row r="300" spans="2:8" s="75" customFormat="1" x14ac:dyDescent="0.25">
      <c r="B300" s="89"/>
      <c r="C300" s="84"/>
      <c r="D300" s="90"/>
      <c r="E300" s="90"/>
      <c r="F300" s="90"/>
      <c r="G300" s="84"/>
      <c r="H300" s="84"/>
    </row>
    <row r="301" spans="2:8" s="75" customFormat="1" x14ac:dyDescent="0.25">
      <c r="B301" s="89"/>
      <c r="C301" s="84"/>
      <c r="D301" s="90"/>
      <c r="E301" s="90"/>
      <c r="F301" s="90"/>
      <c r="G301" s="84"/>
      <c r="H301" s="84"/>
    </row>
    <row r="302" spans="2:8" s="75" customFormat="1" x14ac:dyDescent="0.25">
      <c r="B302" s="89"/>
      <c r="C302" s="84"/>
      <c r="D302" s="90"/>
      <c r="E302" s="90"/>
      <c r="F302" s="90"/>
      <c r="G302" s="84"/>
      <c r="H302" s="84"/>
    </row>
    <row r="303" spans="2:8" s="75" customFormat="1" x14ac:dyDescent="0.25">
      <c r="B303" s="89"/>
      <c r="C303" s="84"/>
      <c r="D303" s="90"/>
      <c r="E303" s="90"/>
      <c r="F303" s="90"/>
      <c r="G303" s="84"/>
      <c r="H303" s="84"/>
    </row>
    <row r="304" spans="2:8" s="75" customFormat="1" x14ac:dyDescent="0.25">
      <c r="B304" s="89"/>
      <c r="C304" s="84"/>
      <c r="D304" s="90"/>
      <c r="E304" s="90"/>
      <c r="F304" s="90"/>
      <c r="G304" s="84"/>
      <c r="H304" s="84"/>
    </row>
    <row r="305" spans="2:8" s="75" customFormat="1" x14ac:dyDescent="0.25">
      <c r="B305" s="89"/>
      <c r="C305" s="84"/>
      <c r="D305" s="90"/>
      <c r="E305" s="90"/>
      <c r="F305" s="90"/>
      <c r="G305" s="84"/>
      <c r="H305" s="84"/>
    </row>
    <row r="306" spans="2:8" s="75" customFormat="1" x14ac:dyDescent="0.25">
      <c r="B306" s="89"/>
      <c r="C306" s="84"/>
      <c r="D306" s="90"/>
      <c r="E306" s="90"/>
      <c r="F306" s="90"/>
      <c r="G306" s="84"/>
      <c r="H306" s="84"/>
    </row>
    <row r="307" spans="2:8" s="75" customFormat="1" x14ac:dyDescent="0.25">
      <c r="B307" s="89"/>
      <c r="C307" s="84"/>
      <c r="D307" s="90"/>
      <c r="E307" s="90"/>
      <c r="F307" s="90"/>
      <c r="G307" s="84"/>
      <c r="H307" s="84"/>
    </row>
    <row r="308" spans="2:8" s="75" customFormat="1" x14ac:dyDescent="0.25">
      <c r="B308" s="89"/>
      <c r="C308" s="84"/>
      <c r="D308" s="90"/>
      <c r="E308" s="90"/>
      <c r="F308" s="90"/>
      <c r="G308" s="84"/>
      <c r="H308" s="84"/>
    </row>
    <row r="309" spans="2:8" s="75" customFormat="1" x14ac:dyDescent="0.25">
      <c r="B309" s="89"/>
      <c r="C309" s="84"/>
      <c r="D309" s="90"/>
      <c r="E309" s="90"/>
      <c r="F309" s="90"/>
      <c r="G309" s="84"/>
      <c r="H309" s="84"/>
    </row>
    <row r="310" spans="2:8" s="75" customFormat="1" x14ac:dyDescent="0.25">
      <c r="B310" s="89"/>
      <c r="C310" s="84"/>
      <c r="D310" s="90"/>
      <c r="E310" s="90"/>
      <c r="F310" s="90"/>
      <c r="G310" s="84"/>
      <c r="H310" s="84"/>
    </row>
    <row r="311" spans="2:8" s="75" customFormat="1" x14ac:dyDescent="0.25">
      <c r="B311" s="89"/>
      <c r="C311" s="84"/>
      <c r="D311" s="90"/>
      <c r="E311" s="90"/>
      <c r="F311" s="90"/>
      <c r="G311" s="84"/>
      <c r="H311" s="84"/>
    </row>
    <row r="312" spans="2:8" s="75" customFormat="1" x14ac:dyDescent="0.25">
      <c r="B312" s="89"/>
      <c r="C312" s="84"/>
      <c r="D312" s="90"/>
      <c r="E312" s="90"/>
      <c r="F312" s="90"/>
      <c r="G312" s="84"/>
      <c r="H312" s="84"/>
    </row>
    <row r="313" spans="2:8" s="75" customFormat="1" x14ac:dyDescent="0.25">
      <c r="B313" s="89"/>
      <c r="C313" s="84"/>
      <c r="D313" s="90"/>
      <c r="E313" s="90"/>
      <c r="F313" s="90"/>
      <c r="G313" s="84"/>
      <c r="H313" s="84"/>
    </row>
    <row r="314" spans="2:8" s="75" customFormat="1" x14ac:dyDescent="0.25">
      <c r="B314" s="89"/>
      <c r="C314" s="84"/>
      <c r="D314" s="90"/>
      <c r="E314" s="90"/>
      <c r="F314" s="90"/>
      <c r="G314" s="84"/>
      <c r="H314" s="84"/>
    </row>
    <row r="315" spans="2:8" s="75" customFormat="1" x14ac:dyDescent="0.25">
      <c r="B315" s="89"/>
      <c r="C315" s="84"/>
      <c r="D315" s="90"/>
      <c r="E315" s="90"/>
      <c r="F315" s="90"/>
      <c r="G315" s="84"/>
      <c r="H315" s="84"/>
    </row>
    <row r="316" spans="2:8" s="75" customFormat="1" x14ac:dyDescent="0.25">
      <c r="B316" s="89"/>
      <c r="C316" s="84"/>
      <c r="D316" s="90"/>
      <c r="E316" s="90"/>
      <c r="F316" s="90"/>
      <c r="G316" s="84"/>
      <c r="H316" s="84"/>
    </row>
    <row r="317" spans="2:8" s="75" customFormat="1" x14ac:dyDescent="0.25">
      <c r="B317" s="89"/>
      <c r="C317" s="84"/>
      <c r="D317" s="90"/>
      <c r="E317" s="90"/>
      <c r="F317" s="90"/>
      <c r="G317" s="84"/>
      <c r="H317" s="84"/>
    </row>
    <row r="318" spans="2:8" s="75" customFormat="1" x14ac:dyDescent="0.25">
      <c r="B318" s="89"/>
      <c r="C318" s="84"/>
      <c r="D318" s="90"/>
      <c r="E318" s="90"/>
      <c r="F318" s="90"/>
      <c r="G318" s="84"/>
      <c r="H318" s="84"/>
    </row>
    <row r="319" spans="2:8" s="75" customFormat="1" x14ac:dyDescent="0.25">
      <c r="B319" s="89"/>
      <c r="C319" s="84"/>
      <c r="D319" s="90"/>
      <c r="E319" s="90"/>
      <c r="F319" s="90"/>
      <c r="G319" s="84"/>
      <c r="H319" s="84"/>
    </row>
    <row r="320" spans="2:8" s="75" customFormat="1" x14ac:dyDescent="0.25">
      <c r="B320" s="89"/>
      <c r="C320" s="84"/>
      <c r="D320" s="90"/>
      <c r="E320" s="90"/>
      <c r="F320" s="90"/>
      <c r="G320" s="84"/>
      <c r="H320" s="84"/>
    </row>
    <row r="321" spans="2:8" s="75" customFormat="1" x14ac:dyDescent="0.25">
      <c r="B321" s="89"/>
      <c r="C321" s="84"/>
      <c r="D321" s="90"/>
      <c r="E321" s="90"/>
      <c r="F321" s="90"/>
      <c r="G321" s="84"/>
      <c r="H321" s="84"/>
    </row>
    <row r="322" spans="2:8" s="75" customFormat="1" x14ac:dyDescent="0.25">
      <c r="B322" s="89"/>
      <c r="C322" s="84"/>
      <c r="D322" s="90"/>
      <c r="E322" s="90"/>
      <c r="F322" s="90"/>
      <c r="G322" s="84"/>
      <c r="H322" s="84"/>
    </row>
    <row r="323" spans="2:8" s="75" customFormat="1" x14ac:dyDescent="0.25">
      <c r="B323" s="89"/>
      <c r="C323" s="84"/>
      <c r="D323" s="90"/>
      <c r="E323" s="90"/>
      <c r="F323" s="90"/>
      <c r="G323" s="84"/>
      <c r="H323" s="84"/>
    </row>
    <row r="324" spans="2:8" s="75" customFormat="1" x14ac:dyDescent="0.25">
      <c r="B324" s="89"/>
      <c r="C324" s="84"/>
      <c r="D324" s="90"/>
      <c r="E324" s="90"/>
      <c r="F324" s="90"/>
      <c r="G324" s="84"/>
      <c r="H324" s="84"/>
    </row>
    <row r="325" spans="2:8" s="75" customFormat="1" x14ac:dyDescent="0.25">
      <c r="B325" s="89"/>
      <c r="C325" s="84"/>
      <c r="D325" s="90"/>
      <c r="E325" s="90"/>
      <c r="F325" s="90"/>
      <c r="G325" s="84"/>
      <c r="H325" s="84"/>
    </row>
    <row r="326" spans="2:8" s="75" customFormat="1" x14ac:dyDescent="0.25">
      <c r="B326" s="89"/>
      <c r="C326" s="84"/>
      <c r="D326" s="90"/>
      <c r="E326" s="90"/>
      <c r="F326" s="90"/>
      <c r="G326" s="84"/>
      <c r="H326" s="84"/>
    </row>
    <row r="327" spans="2:8" s="75" customFormat="1" x14ac:dyDescent="0.25">
      <c r="B327" s="89"/>
      <c r="C327" s="84"/>
      <c r="D327" s="90"/>
      <c r="E327" s="90"/>
      <c r="F327" s="90"/>
      <c r="G327" s="84"/>
      <c r="H327" s="84"/>
    </row>
    <row r="328" spans="2:8" s="75" customFormat="1" x14ac:dyDescent="0.25">
      <c r="B328" s="89"/>
      <c r="C328" s="84"/>
      <c r="D328" s="90"/>
      <c r="E328" s="90"/>
      <c r="F328" s="90"/>
      <c r="G328" s="84"/>
      <c r="H328" s="84"/>
    </row>
    <row r="329" spans="2:8" s="75" customFormat="1" x14ac:dyDescent="0.25">
      <c r="B329" s="89"/>
      <c r="C329" s="84"/>
      <c r="D329" s="90"/>
      <c r="E329" s="90"/>
      <c r="F329" s="90"/>
      <c r="G329" s="84"/>
      <c r="H329" s="84"/>
    </row>
    <row r="330" spans="2:8" s="75" customFormat="1" x14ac:dyDescent="0.25">
      <c r="B330" s="89"/>
      <c r="C330" s="84"/>
      <c r="D330" s="90"/>
      <c r="E330" s="90"/>
      <c r="F330" s="90"/>
      <c r="G330" s="84"/>
      <c r="H330" s="84"/>
    </row>
    <row r="331" spans="2:8" s="75" customFormat="1" x14ac:dyDescent="0.25">
      <c r="B331" s="89"/>
      <c r="C331" s="84"/>
      <c r="D331" s="90"/>
      <c r="E331" s="90"/>
      <c r="F331" s="90"/>
      <c r="G331" s="84"/>
      <c r="H331" s="84"/>
    </row>
    <row r="332" spans="2:8" s="75" customFormat="1" x14ac:dyDescent="0.25">
      <c r="B332" s="89"/>
      <c r="C332" s="84"/>
      <c r="D332" s="90"/>
      <c r="E332" s="90"/>
      <c r="F332" s="90"/>
      <c r="G332" s="84"/>
      <c r="H332" s="84"/>
    </row>
    <row r="333" spans="2:8" s="75" customFormat="1" x14ac:dyDescent="0.25">
      <c r="B333" s="89"/>
      <c r="C333" s="84"/>
      <c r="D333" s="90"/>
      <c r="E333" s="90"/>
      <c r="F333" s="90"/>
      <c r="G333" s="84"/>
      <c r="H333" s="84"/>
    </row>
    <row r="334" spans="2:8" s="75" customFormat="1" x14ac:dyDescent="0.25">
      <c r="B334" s="89"/>
      <c r="C334" s="84"/>
      <c r="D334" s="90"/>
      <c r="E334" s="90"/>
      <c r="F334" s="90"/>
      <c r="G334" s="84"/>
      <c r="H334" s="84"/>
    </row>
    <row r="335" spans="2:8" s="75" customFormat="1" x14ac:dyDescent="0.25">
      <c r="B335" s="89"/>
      <c r="C335" s="84"/>
      <c r="D335" s="90"/>
      <c r="E335" s="90"/>
      <c r="F335" s="90"/>
      <c r="G335" s="84"/>
      <c r="H335" s="84"/>
    </row>
    <row r="336" spans="2:8" s="75" customFormat="1" x14ac:dyDescent="0.25">
      <c r="B336" s="89"/>
      <c r="C336" s="84"/>
      <c r="D336" s="90"/>
      <c r="E336" s="90"/>
      <c r="F336" s="90"/>
      <c r="G336" s="84"/>
      <c r="H336" s="84"/>
    </row>
    <row r="337" spans="2:8" s="75" customFormat="1" x14ac:dyDescent="0.25">
      <c r="B337" s="89"/>
      <c r="C337" s="84"/>
      <c r="D337" s="90"/>
      <c r="E337" s="90"/>
      <c r="F337" s="90"/>
      <c r="G337" s="84"/>
      <c r="H337" s="84"/>
    </row>
    <row r="338" spans="2:8" s="75" customFormat="1" x14ac:dyDescent="0.25">
      <c r="B338" s="89"/>
      <c r="C338" s="84"/>
      <c r="D338" s="90"/>
      <c r="E338" s="90"/>
      <c r="F338" s="90"/>
      <c r="G338" s="84"/>
      <c r="H338" s="84"/>
    </row>
    <row r="339" spans="2:8" s="75" customFormat="1" x14ac:dyDescent="0.25">
      <c r="B339" s="89"/>
      <c r="C339" s="84"/>
      <c r="D339" s="90"/>
      <c r="E339" s="90"/>
      <c r="F339" s="90"/>
      <c r="G339" s="84"/>
      <c r="H339" s="84"/>
    </row>
    <row r="340" spans="2:8" s="75" customFormat="1" x14ac:dyDescent="0.25">
      <c r="B340" s="89"/>
      <c r="C340" s="84"/>
      <c r="D340" s="90"/>
      <c r="E340" s="90"/>
      <c r="F340" s="90"/>
      <c r="G340" s="84"/>
      <c r="H340" s="84"/>
    </row>
    <row r="341" spans="2:8" s="75" customFormat="1" x14ac:dyDescent="0.25">
      <c r="B341" s="89"/>
      <c r="C341" s="84"/>
      <c r="D341" s="90"/>
      <c r="E341" s="90"/>
      <c r="F341" s="90"/>
      <c r="G341" s="84"/>
      <c r="H341" s="84"/>
    </row>
    <row r="342" spans="2:8" s="75" customFormat="1" x14ac:dyDescent="0.25">
      <c r="B342" s="89"/>
      <c r="C342" s="84"/>
      <c r="D342" s="90"/>
      <c r="E342" s="90"/>
      <c r="F342" s="90"/>
      <c r="G342" s="84"/>
      <c r="H342" s="84"/>
    </row>
    <row r="343" spans="2:8" s="75" customFormat="1" x14ac:dyDescent="0.25">
      <c r="B343" s="89"/>
      <c r="C343" s="84"/>
      <c r="D343" s="90"/>
      <c r="E343" s="90"/>
      <c r="F343" s="90"/>
      <c r="G343" s="84"/>
      <c r="H343" s="84"/>
    </row>
    <row r="344" spans="2:8" s="75" customFormat="1" x14ac:dyDescent="0.25">
      <c r="B344" s="89"/>
      <c r="C344" s="84"/>
      <c r="D344" s="90"/>
      <c r="E344" s="90"/>
      <c r="F344" s="90"/>
      <c r="G344" s="84"/>
      <c r="H344" s="84"/>
    </row>
    <row r="345" spans="2:8" s="75" customFormat="1" x14ac:dyDescent="0.25">
      <c r="B345" s="89"/>
      <c r="C345" s="84"/>
      <c r="D345" s="90"/>
      <c r="E345" s="90"/>
      <c r="F345" s="90"/>
      <c r="G345" s="84"/>
      <c r="H345" s="84"/>
    </row>
    <row r="346" spans="2:8" s="75" customFormat="1" x14ac:dyDescent="0.25">
      <c r="B346" s="89"/>
      <c r="C346" s="84"/>
      <c r="D346" s="90"/>
      <c r="E346" s="90"/>
      <c r="F346" s="90"/>
      <c r="G346" s="84"/>
      <c r="H346" s="84"/>
    </row>
    <row r="347" spans="2:8" s="75" customFormat="1" x14ac:dyDescent="0.25">
      <c r="B347" s="89"/>
      <c r="C347" s="84"/>
      <c r="D347" s="90"/>
      <c r="E347" s="90"/>
      <c r="F347" s="90"/>
      <c r="G347" s="84"/>
      <c r="H347" s="84"/>
    </row>
    <row r="348" spans="2:8" s="75" customFormat="1" x14ac:dyDescent="0.25">
      <c r="B348" s="89"/>
      <c r="C348" s="84"/>
      <c r="D348" s="90"/>
      <c r="E348" s="90"/>
      <c r="F348" s="90"/>
      <c r="G348" s="84"/>
      <c r="H348" s="84"/>
    </row>
    <row r="349" spans="2:8" s="75" customFormat="1" x14ac:dyDescent="0.25">
      <c r="B349" s="89"/>
      <c r="C349" s="84"/>
      <c r="D349" s="90"/>
      <c r="E349" s="90"/>
      <c r="F349" s="90"/>
      <c r="G349" s="84"/>
      <c r="H349" s="84"/>
    </row>
    <row r="350" spans="2:8" s="75" customFormat="1" x14ac:dyDescent="0.25">
      <c r="B350" s="89"/>
      <c r="C350" s="84"/>
      <c r="D350" s="90"/>
      <c r="E350" s="90"/>
      <c r="F350" s="90"/>
      <c r="G350" s="84"/>
      <c r="H350" s="84"/>
    </row>
    <row r="351" spans="2:8" s="75" customFormat="1" x14ac:dyDescent="0.25">
      <c r="B351" s="89"/>
      <c r="C351" s="84"/>
      <c r="D351" s="90"/>
      <c r="E351" s="90"/>
      <c r="F351" s="90"/>
      <c r="G351" s="84"/>
      <c r="H351" s="84"/>
    </row>
    <row r="352" spans="2:8" s="75" customFormat="1" x14ac:dyDescent="0.25">
      <c r="B352" s="89"/>
      <c r="C352" s="84"/>
      <c r="D352" s="90"/>
      <c r="E352" s="90"/>
      <c r="F352" s="90"/>
      <c r="G352" s="84"/>
      <c r="H352" s="84"/>
    </row>
    <row r="353" spans="2:8" s="75" customFormat="1" x14ac:dyDescent="0.25">
      <c r="B353" s="89"/>
      <c r="C353" s="84"/>
      <c r="D353" s="90"/>
      <c r="E353" s="90"/>
      <c r="F353" s="90"/>
      <c r="G353" s="84"/>
      <c r="H353" s="84"/>
    </row>
    <row r="354" spans="2:8" s="75" customFormat="1" x14ac:dyDescent="0.25">
      <c r="B354" s="89"/>
      <c r="C354" s="84"/>
      <c r="D354" s="90"/>
      <c r="E354" s="90"/>
      <c r="F354" s="90"/>
      <c r="G354" s="84"/>
      <c r="H354" s="84"/>
    </row>
    <row r="355" spans="2:8" s="75" customFormat="1" x14ac:dyDescent="0.25">
      <c r="B355" s="89"/>
      <c r="C355" s="84"/>
      <c r="D355" s="90"/>
      <c r="E355" s="90"/>
      <c r="F355" s="90"/>
      <c r="G355" s="84"/>
      <c r="H355" s="84"/>
    </row>
    <row r="356" spans="2:8" s="75" customFormat="1" x14ac:dyDescent="0.25">
      <c r="B356" s="89"/>
      <c r="C356" s="84"/>
      <c r="D356" s="90"/>
      <c r="E356" s="90"/>
      <c r="F356" s="90"/>
      <c r="G356" s="84"/>
      <c r="H356" s="84"/>
    </row>
    <row r="357" spans="2:8" s="75" customFormat="1" x14ac:dyDescent="0.25">
      <c r="B357" s="89"/>
      <c r="C357" s="84"/>
      <c r="D357" s="90"/>
      <c r="E357" s="90"/>
      <c r="F357" s="90"/>
      <c r="G357" s="84"/>
      <c r="H357" s="84"/>
    </row>
    <row r="358" spans="2:8" s="75" customFormat="1" x14ac:dyDescent="0.25">
      <c r="B358" s="89"/>
      <c r="C358" s="84"/>
      <c r="D358" s="90"/>
      <c r="E358" s="90"/>
      <c r="F358" s="90"/>
      <c r="G358" s="84"/>
      <c r="H358" s="84"/>
    </row>
    <row r="359" spans="2:8" s="75" customFormat="1" x14ac:dyDescent="0.25">
      <c r="B359" s="89"/>
      <c r="C359" s="84"/>
      <c r="D359" s="90"/>
      <c r="E359" s="90"/>
      <c r="F359" s="90"/>
      <c r="G359" s="84"/>
      <c r="H359" s="84"/>
    </row>
    <row r="360" spans="2:8" s="75" customFormat="1" x14ac:dyDescent="0.25">
      <c r="B360" s="89"/>
      <c r="C360" s="84"/>
      <c r="D360" s="90"/>
      <c r="E360" s="90"/>
      <c r="F360" s="90"/>
      <c r="G360" s="84"/>
      <c r="H360" s="84"/>
    </row>
    <row r="361" spans="2:8" s="75" customFormat="1" x14ac:dyDescent="0.25">
      <c r="B361" s="89"/>
      <c r="C361" s="84"/>
      <c r="D361" s="90"/>
      <c r="E361" s="90"/>
      <c r="F361" s="90"/>
      <c r="G361" s="84"/>
      <c r="H361" s="84"/>
    </row>
    <row r="362" spans="2:8" s="75" customFormat="1" x14ac:dyDescent="0.25">
      <c r="B362" s="89"/>
      <c r="C362" s="84"/>
      <c r="D362" s="90"/>
      <c r="E362" s="90"/>
      <c r="F362" s="90"/>
      <c r="G362" s="84"/>
      <c r="H362" s="84"/>
    </row>
    <row r="363" spans="2:8" s="75" customFormat="1" x14ac:dyDescent="0.25">
      <c r="B363" s="89"/>
      <c r="C363" s="84"/>
      <c r="D363" s="90"/>
      <c r="E363" s="90"/>
      <c r="F363" s="90"/>
      <c r="G363" s="84"/>
      <c r="H363" s="84"/>
    </row>
    <row r="364" spans="2:8" s="75" customFormat="1" x14ac:dyDescent="0.25">
      <c r="B364" s="89"/>
      <c r="C364" s="84"/>
      <c r="D364" s="90"/>
      <c r="E364" s="90"/>
      <c r="F364" s="90"/>
      <c r="G364" s="84"/>
      <c r="H364" s="84"/>
    </row>
    <row r="365" spans="2:8" s="75" customFormat="1" x14ac:dyDescent="0.25">
      <c r="B365" s="89"/>
      <c r="C365" s="84"/>
      <c r="D365" s="90"/>
      <c r="E365" s="90"/>
      <c r="F365" s="90"/>
      <c r="G365" s="84"/>
      <c r="H365" s="84"/>
    </row>
    <row r="366" spans="2:8" s="75" customFormat="1" x14ac:dyDescent="0.25">
      <c r="B366" s="89"/>
      <c r="C366" s="84"/>
      <c r="D366" s="90"/>
      <c r="E366" s="90"/>
      <c r="F366" s="90"/>
      <c r="G366" s="84"/>
      <c r="H366" s="84"/>
    </row>
    <row r="367" spans="2:8" s="75" customFormat="1" x14ac:dyDescent="0.25">
      <c r="B367" s="89"/>
      <c r="C367" s="84"/>
      <c r="D367" s="90"/>
      <c r="E367" s="90"/>
      <c r="F367" s="90"/>
      <c r="G367" s="84"/>
      <c r="H367" s="84"/>
    </row>
    <row r="368" spans="2:8" s="75" customFormat="1" x14ac:dyDescent="0.25">
      <c r="B368" s="89"/>
      <c r="C368" s="84"/>
      <c r="D368" s="90"/>
      <c r="E368" s="90"/>
      <c r="F368" s="90"/>
      <c r="G368" s="84"/>
      <c r="H368" s="84"/>
    </row>
    <row r="369" spans="2:8" s="75" customFormat="1" x14ac:dyDescent="0.25">
      <c r="B369" s="89"/>
      <c r="C369" s="84"/>
      <c r="D369" s="90"/>
      <c r="E369" s="90"/>
      <c r="F369" s="90"/>
      <c r="G369" s="84"/>
      <c r="H369" s="84"/>
    </row>
    <row r="370" spans="2:8" s="75" customFormat="1" x14ac:dyDescent="0.25">
      <c r="B370" s="89"/>
      <c r="C370" s="84"/>
      <c r="D370" s="90"/>
      <c r="E370" s="90"/>
      <c r="F370" s="90"/>
      <c r="G370" s="84"/>
      <c r="H370" s="84"/>
    </row>
    <row r="371" spans="2:8" s="75" customFormat="1" x14ac:dyDescent="0.25">
      <c r="B371" s="89"/>
      <c r="C371" s="84"/>
      <c r="D371" s="90"/>
      <c r="E371" s="90"/>
      <c r="F371" s="90"/>
      <c r="G371" s="84"/>
      <c r="H371" s="84"/>
    </row>
    <row r="372" spans="2:8" s="75" customFormat="1" x14ac:dyDescent="0.25">
      <c r="B372" s="89"/>
      <c r="C372" s="84"/>
      <c r="D372" s="90"/>
      <c r="E372" s="90"/>
      <c r="F372" s="90"/>
      <c r="G372" s="84"/>
      <c r="H372" s="84"/>
    </row>
    <row r="373" spans="2:8" s="75" customFormat="1" x14ac:dyDescent="0.25">
      <c r="B373" s="89"/>
      <c r="C373" s="84"/>
      <c r="D373" s="90"/>
      <c r="E373" s="90"/>
      <c r="F373" s="90"/>
      <c r="G373" s="84"/>
      <c r="H373" s="84"/>
    </row>
    <row r="374" spans="2:8" s="75" customFormat="1" x14ac:dyDescent="0.25">
      <c r="B374" s="89"/>
      <c r="C374" s="84"/>
      <c r="D374" s="90"/>
      <c r="E374" s="90"/>
      <c r="F374" s="90"/>
      <c r="G374" s="84"/>
      <c r="H374" s="84"/>
    </row>
    <row r="375" spans="2:8" s="75" customFormat="1" x14ac:dyDescent="0.25">
      <c r="B375" s="89"/>
      <c r="C375" s="84"/>
      <c r="D375" s="90"/>
      <c r="E375" s="90"/>
      <c r="F375" s="90"/>
      <c r="G375" s="84"/>
      <c r="H375" s="84"/>
    </row>
    <row r="376" spans="2:8" s="75" customFormat="1" x14ac:dyDescent="0.25">
      <c r="B376" s="89"/>
      <c r="C376" s="84"/>
      <c r="D376" s="90"/>
      <c r="E376" s="90"/>
      <c r="F376" s="90"/>
      <c r="G376" s="84"/>
      <c r="H376" s="84"/>
    </row>
    <row r="377" spans="2:8" s="75" customFormat="1" x14ac:dyDescent="0.25">
      <c r="B377" s="89"/>
      <c r="C377" s="84"/>
      <c r="D377" s="90"/>
      <c r="E377" s="90"/>
      <c r="F377" s="90"/>
      <c r="G377" s="84"/>
      <c r="H377" s="84"/>
    </row>
    <row r="378" spans="2:8" s="75" customFormat="1" x14ac:dyDescent="0.25">
      <c r="B378" s="89"/>
      <c r="C378" s="84"/>
      <c r="D378" s="90"/>
      <c r="E378" s="90"/>
      <c r="F378" s="90"/>
      <c r="G378" s="84"/>
      <c r="H378" s="84"/>
    </row>
    <row r="379" spans="2:8" s="75" customFormat="1" x14ac:dyDescent="0.25">
      <c r="B379" s="89"/>
      <c r="C379" s="84"/>
      <c r="D379" s="90"/>
      <c r="E379" s="90"/>
      <c r="F379" s="90"/>
      <c r="G379" s="84"/>
      <c r="H379" s="84"/>
    </row>
    <row r="380" spans="2:8" s="75" customFormat="1" x14ac:dyDescent="0.25">
      <c r="B380" s="89"/>
      <c r="C380" s="84"/>
      <c r="D380" s="90"/>
      <c r="E380" s="90"/>
      <c r="F380" s="90"/>
      <c r="G380" s="84"/>
      <c r="H380" s="84"/>
    </row>
  </sheetData>
  <sheetProtection algorithmName="SHA-512" hashValue="PQ458/bovXnk+KGCjSxLPHJMbamgXfgv7taKUS55IXwWi3mnRezzhnz4plBRrmOHtloWpNW2m0Qh2IyRmXE1hw==" saltValue="O5DOCH5H9FEH55/Qs7dH8w==" spinCount="100000" sheet="1" scenarios="1"/>
  <mergeCells count="8">
    <mergeCell ref="A7:H7"/>
    <mergeCell ref="A1:B3"/>
    <mergeCell ref="C1:H1"/>
    <mergeCell ref="C2:H2"/>
    <mergeCell ref="F3:G3"/>
    <mergeCell ref="A5:B5"/>
    <mergeCell ref="C5:H5"/>
    <mergeCell ref="C3:D3"/>
  </mergeCells>
  <conditionalFormatting sqref="A9">
    <cfRule type="containsBlanks" dxfId="14" priority="4">
      <formula>LEN(TRIM(A9))=0</formula>
    </cfRule>
  </conditionalFormatting>
  <conditionalFormatting sqref="D9:H9">
    <cfRule type="containsBlanks" dxfId="13" priority="3">
      <formula>LEN(TRIM(D9))=0</formula>
    </cfRule>
  </conditionalFormatting>
  <conditionalFormatting sqref="A10:A177">
    <cfRule type="expression" dxfId="12" priority="2">
      <formula>$A$9=""</formula>
    </cfRule>
  </conditionalFormatting>
  <conditionalFormatting sqref="D10:H177">
    <cfRule type="expression" dxfId="11" priority="1">
      <formula>$A$9=""</formula>
    </cfRule>
  </conditionalFormatting>
  <printOptions horizontalCentered="1"/>
  <pageMargins left="0.39370078740157483" right="0.39370078740157483" top="0.59055118110236227" bottom="0.39370078740157483" header="0.31496062992125984" footer="0.31496062992125984"/>
  <pageSetup paperSize="125" scale="7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Listas!$D$15:$D$26</xm:f>
          </x14:formula1>
          <xm:sqref>D178:D353</xm:sqref>
        </x14:dataValidation>
        <x14:dataValidation type="list" allowBlank="1" showInputMessage="1" showErrorMessage="1">
          <x14:formula1>
            <xm:f>Listas!$D$15:$D$50</xm:f>
          </x14:formula1>
          <xm:sqref>D10:D177</xm:sqref>
        </x14:dataValidation>
        <x14:dataValidation type="list" allowBlank="1" showInputMessage="1" showErrorMessage="1">
          <x14:formula1>
            <xm:f>Listas!$D$3:$D$50</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68"/>
  <sheetViews>
    <sheetView view="pageBreakPreview" zoomScaleNormal="100" zoomScaleSheetLayoutView="100" workbookViewId="0">
      <selection activeCell="G44" sqref="G44:G45"/>
    </sheetView>
  </sheetViews>
  <sheetFormatPr baseColWidth="10" defaultColWidth="10.85546875" defaultRowHeight="12" x14ac:dyDescent="0.25"/>
  <cols>
    <col min="1" max="1" width="27.85546875" style="100" customWidth="1"/>
    <col min="2" max="2" width="8.42578125" style="101" customWidth="1"/>
    <col min="3" max="3" width="8.140625" style="101" customWidth="1"/>
    <col min="4" max="4" width="10.140625" style="101" bestFit="1" customWidth="1"/>
    <col min="5" max="5" width="8.42578125" style="101" customWidth="1"/>
    <col min="6" max="6" width="12.42578125" style="102" customWidth="1"/>
    <col min="7" max="7" width="10.85546875" style="99"/>
    <col min="8" max="8" width="13.140625" style="99" customWidth="1"/>
    <col min="9" max="9" width="13.28515625" style="99" customWidth="1"/>
    <col min="10" max="10" width="21.42578125" style="102" customWidth="1"/>
    <col min="11" max="11" width="10.140625" style="100" customWidth="1"/>
    <col min="12" max="12" width="11.7109375" style="100" customWidth="1"/>
    <col min="13" max="13" width="12" style="100" bestFit="1" customWidth="1"/>
    <col min="14" max="14" width="14.85546875" style="100" bestFit="1" customWidth="1"/>
    <col min="15" max="15" width="11.7109375" style="100" bestFit="1" customWidth="1"/>
    <col min="16" max="16384" width="10.85546875" style="100"/>
  </cols>
  <sheetData>
    <row r="1" spans="1:10" s="48" customFormat="1" ht="15" customHeight="1" x14ac:dyDescent="0.25">
      <c r="A1" s="267"/>
      <c r="B1" s="274" t="s">
        <v>198</v>
      </c>
      <c r="C1" s="275"/>
      <c r="D1" s="275"/>
      <c r="E1" s="275"/>
      <c r="F1" s="275"/>
      <c r="G1" s="275"/>
      <c r="H1" s="275"/>
      <c r="I1" s="275"/>
      <c r="J1" s="276"/>
    </row>
    <row r="2" spans="1:10" s="49" customFormat="1" ht="15" customHeight="1" x14ac:dyDescent="0.25">
      <c r="A2" s="267"/>
      <c r="B2" s="261" t="s">
        <v>199</v>
      </c>
      <c r="C2" s="262"/>
      <c r="D2" s="262"/>
      <c r="E2" s="262"/>
      <c r="F2" s="262"/>
      <c r="G2" s="262"/>
      <c r="H2" s="262"/>
      <c r="I2" s="262"/>
      <c r="J2" s="263"/>
    </row>
    <row r="3" spans="1:10" ht="15" customHeight="1" x14ac:dyDescent="0.25">
      <c r="A3" s="268"/>
      <c r="B3" s="269" t="s">
        <v>226</v>
      </c>
      <c r="C3" s="270"/>
      <c r="D3" s="271"/>
      <c r="E3" s="272" t="s">
        <v>367</v>
      </c>
      <c r="F3" s="273"/>
      <c r="G3" s="269" t="s">
        <v>368</v>
      </c>
      <c r="H3" s="270"/>
      <c r="I3" s="271"/>
      <c r="J3" s="107" t="s">
        <v>227</v>
      </c>
    </row>
    <row r="4" spans="1:10" ht="5.0999999999999996" customHeight="1" x14ac:dyDescent="0.25"/>
    <row r="5" spans="1:10" ht="24.95" customHeight="1" x14ac:dyDescent="0.25">
      <c r="A5" s="134" t="s">
        <v>219</v>
      </c>
      <c r="B5" s="264" t="str">
        <f>IF('S1. Inf. General '!C11="","",'S1. Inf. General '!C11)</f>
        <v/>
      </c>
      <c r="C5" s="265"/>
      <c r="D5" s="265"/>
      <c r="E5" s="265"/>
      <c r="F5" s="265"/>
      <c r="G5" s="265"/>
      <c r="H5" s="265"/>
      <c r="I5" s="265"/>
      <c r="J5" s="266"/>
    </row>
    <row r="6" spans="1:10" ht="5.0999999999999996" customHeight="1" x14ac:dyDescent="0.25"/>
    <row r="7" spans="1:10" x14ac:dyDescent="0.25">
      <c r="A7" s="260" t="s">
        <v>350</v>
      </c>
      <c r="B7" s="260"/>
      <c r="C7" s="260"/>
      <c r="D7" s="260"/>
      <c r="E7" s="260"/>
      <c r="F7" s="260"/>
      <c r="G7" s="260"/>
      <c r="H7" s="260"/>
      <c r="I7" s="260"/>
      <c r="J7" s="260"/>
    </row>
    <row r="8" spans="1:10" x14ac:dyDescent="0.25">
      <c r="A8" s="277" t="s">
        <v>257</v>
      </c>
      <c r="B8" s="277"/>
      <c r="C8" s="277" t="s">
        <v>258</v>
      </c>
      <c r="D8" s="277"/>
      <c r="E8" s="277"/>
      <c r="F8" s="277"/>
      <c r="G8" s="277" t="s">
        <v>259</v>
      </c>
      <c r="H8" s="277"/>
      <c r="I8" s="277"/>
      <c r="J8" s="277"/>
    </row>
    <row r="9" spans="1:10" ht="37.5" customHeight="1" x14ac:dyDescent="0.25">
      <c r="A9" s="93" t="s">
        <v>351</v>
      </c>
      <c r="B9" s="94" t="s">
        <v>249</v>
      </c>
      <c r="C9" s="95" t="s">
        <v>250</v>
      </c>
      <c r="D9" s="95" t="s">
        <v>251</v>
      </c>
      <c r="E9" s="95" t="s">
        <v>252</v>
      </c>
      <c r="F9" s="142" t="s">
        <v>22</v>
      </c>
      <c r="G9" s="96" t="s">
        <v>253</v>
      </c>
      <c r="H9" s="97" t="s">
        <v>254</v>
      </c>
      <c r="I9" s="97" t="s">
        <v>255</v>
      </c>
      <c r="J9" s="142" t="s">
        <v>348</v>
      </c>
    </row>
    <row r="10" spans="1:10" x14ac:dyDescent="0.25">
      <c r="A10" s="257" t="str">
        <f>IF('S1. Inf. General '!C$10="","",VLOOKUP('S1. Inf. General '!C$10,DB!A$3:AM$50,18,FALSE))</f>
        <v/>
      </c>
      <c r="B10" s="258"/>
      <c r="C10" s="258"/>
      <c r="D10" s="133" t="s">
        <v>256</v>
      </c>
      <c r="E10" s="114"/>
      <c r="F10" s="143">
        <v>0</v>
      </c>
      <c r="G10" s="278"/>
      <c r="H10" s="114"/>
      <c r="I10" s="143">
        <v>0</v>
      </c>
      <c r="J10" s="258"/>
    </row>
    <row r="11" spans="1:10" x14ac:dyDescent="0.25">
      <c r="A11" s="257"/>
      <c r="B11" s="259"/>
      <c r="C11" s="259"/>
      <c r="D11" s="133" t="s">
        <v>64</v>
      </c>
      <c r="E11" s="114"/>
      <c r="F11" s="143">
        <v>0</v>
      </c>
      <c r="G11" s="279"/>
      <c r="H11" s="114"/>
      <c r="I11" s="143">
        <v>0</v>
      </c>
      <c r="J11" s="259"/>
    </row>
    <row r="12" spans="1:10" x14ac:dyDescent="0.25">
      <c r="A12" s="257" t="str">
        <f>IF('S1. Inf. General '!C$10="","",VLOOKUP('S1. Inf. General '!C$10,DB!A$3:AM$50,19,FALSE))</f>
        <v/>
      </c>
      <c r="B12" s="258"/>
      <c r="C12" s="258"/>
      <c r="D12" s="133" t="s">
        <v>256</v>
      </c>
      <c r="E12" s="114"/>
      <c r="F12" s="143">
        <v>0</v>
      </c>
      <c r="G12" s="278"/>
      <c r="H12" s="114"/>
      <c r="I12" s="143">
        <v>0</v>
      </c>
      <c r="J12" s="258"/>
    </row>
    <row r="13" spans="1:10" x14ac:dyDescent="0.25">
      <c r="A13" s="257"/>
      <c r="B13" s="259"/>
      <c r="C13" s="259"/>
      <c r="D13" s="133" t="s">
        <v>64</v>
      </c>
      <c r="E13" s="114"/>
      <c r="F13" s="143">
        <v>0</v>
      </c>
      <c r="G13" s="279"/>
      <c r="H13" s="114"/>
      <c r="I13" s="143">
        <v>0</v>
      </c>
      <c r="J13" s="259"/>
    </row>
    <row r="14" spans="1:10" x14ac:dyDescent="0.25">
      <c r="A14" s="257" t="str">
        <f>IF('S1. Inf. General '!C$10="","",VLOOKUP('S1. Inf. General '!C$10,DB!A$3:AM$50,20,FALSE))</f>
        <v/>
      </c>
      <c r="B14" s="258"/>
      <c r="C14" s="258"/>
      <c r="D14" s="133" t="s">
        <v>256</v>
      </c>
      <c r="E14" s="114"/>
      <c r="F14" s="143">
        <v>0</v>
      </c>
      <c r="G14" s="278"/>
      <c r="H14" s="114"/>
      <c r="I14" s="143">
        <v>0</v>
      </c>
      <c r="J14" s="258"/>
    </row>
    <row r="15" spans="1:10" x14ac:dyDescent="0.25">
      <c r="A15" s="257"/>
      <c r="B15" s="259"/>
      <c r="C15" s="259"/>
      <c r="D15" s="133" t="s">
        <v>64</v>
      </c>
      <c r="E15" s="114"/>
      <c r="F15" s="143">
        <v>0</v>
      </c>
      <c r="G15" s="279"/>
      <c r="H15" s="114"/>
      <c r="I15" s="143">
        <v>0</v>
      </c>
      <c r="J15" s="259"/>
    </row>
    <row r="16" spans="1:10" x14ac:dyDescent="0.25">
      <c r="A16" s="257" t="str">
        <f>IF('S1. Inf. General '!C$10="","",VLOOKUP('S1. Inf. General '!C$10,DB!A$3:AM$50,21,FALSE))</f>
        <v/>
      </c>
      <c r="B16" s="258"/>
      <c r="C16" s="258"/>
      <c r="D16" s="133" t="s">
        <v>256</v>
      </c>
      <c r="E16" s="114"/>
      <c r="F16" s="143">
        <v>0</v>
      </c>
      <c r="G16" s="278"/>
      <c r="H16" s="114"/>
      <c r="I16" s="143">
        <v>0</v>
      </c>
      <c r="J16" s="258"/>
    </row>
    <row r="17" spans="1:10" x14ac:dyDescent="0.25">
      <c r="A17" s="257"/>
      <c r="B17" s="259"/>
      <c r="C17" s="259"/>
      <c r="D17" s="133" t="s">
        <v>64</v>
      </c>
      <c r="E17" s="114"/>
      <c r="F17" s="143">
        <v>0</v>
      </c>
      <c r="G17" s="279"/>
      <c r="H17" s="114"/>
      <c r="I17" s="143">
        <v>0</v>
      </c>
      <c r="J17" s="259"/>
    </row>
    <row r="18" spans="1:10" x14ac:dyDescent="0.25">
      <c r="A18" s="257" t="str">
        <f>IF('S1. Inf. General '!C$10="","",VLOOKUP('S1. Inf. General '!C$10,DB!A$3:AM$50,22,FALSE))</f>
        <v/>
      </c>
      <c r="B18" s="258"/>
      <c r="C18" s="258"/>
      <c r="D18" s="133" t="s">
        <v>256</v>
      </c>
      <c r="E18" s="114"/>
      <c r="F18" s="143">
        <v>0</v>
      </c>
      <c r="G18" s="278"/>
      <c r="H18" s="114"/>
      <c r="I18" s="143">
        <v>0</v>
      </c>
      <c r="J18" s="258"/>
    </row>
    <row r="19" spans="1:10" x14ac:dyDescent="0.25">
      <c r="A19" s="257"/>
      <c r="B19" s="259"/>
      <c r="C19" s="259"/>
      <c r="D19" s="133" t="s">
        <v>64</v>
      </c>
      <c r="E19" s="114"/>
      <c r="F19" s="143">
        <v>0</v>
      </c>
      <c r="G19" s="279"/>
      <c r="H19" s="114"/>
      <c r="I19" s="143">
        <v>0</v>
      </c>
      <c r="J19" s="259"/>
    </row>
    <row r="20" spans="1:10" x14ac:dyDescent="0.25">
      <c r="A20" s="257" t="str">
        <f>IF('S1. Inf. General '!C$10="","",VLOOKUP('S1. Inf. General '!C$10,DB!A$3:AM$50,23,FALSE))</f>
        <v/>
      </c>
      <c r="B20" s="258"/>
      <c r="C20" s="258"/>
      <c r="D20" s="133" t="s">
        <v>256</v>
      </c>
      <c r="E20" s="114"/>
      <c r="F20" s="143">
        <v>0</v>
      </c>
      <c r="G20" s="278"/>
      <c r="H20" s="114"/>
      <c r="I20" s="143">
        <v>0</v>
      </c>
      <c r="J20" s="258"/>
    </row>
    <row r="21" spans="1:10" x14ac:dyDescent="0.25">
      <c r="A21" s="257"/>
      <c r="B21" s="259"/>
      <c r="C21" s="259"/>
      <c r="D21" s="133" t="s">
        <v>64</v>
      </c>
      <c r="E21" s="114"/>
      <c r="F21" s="143">
        <v>0</v>
      </c>
      <c r="G21" s="279"/>
      <c r="H21" s="114"/>
      <c r="I21" s="143">
        <v>0</v>
      </c>
      <c r="J21" s="259"/>
    </row>
    <row r="22" spans="1:10" x14ac:dyDescent="0.25">
      <c r="A22" s="257" t="str">
        <f>IF('S1. Inf. General '!C$10="","",VLOOKUP('S1. Inf. General '!C$10,DB!A$3:AM$50,24,FALSE))</f>
        <v/>
      </c>
      <c r="B22" s="258"/>
      <c r="C22" s="258"/>
      <c r="D22" s="133" t="s">
        <v>256</v>
      </c>
      <c r="E22" s="114"/>
      <c r="F22" s="143">
        <v>0</v>
      </c>
      <c r="G22" s="278"/>
      <c r="H22" s="114"/>
      <c r="I22" s="143">
        <v>0</v>
      </c>
      <c r="J22" s="258"/>
    </row>
    <row r="23" spans="1:10" x14ac:dyDescent="0.25">
      <c r="A23" s="257"/>
      <c r="B23" s="259"/>
      <c r="C23" s="259"/>
      <c r="D23" s="133" t="s">
        <v>64</v>
      </c>
      <c r="E23" s="114"/>
      <c r="F23" s="143">
        <v>0</v>
      </c>
      <c r="G23" s="279"/>
      <c r="H23" s="114"/>
      <c r="I23" s="143">
        <v>0</v>
      </c>
      <c r="J23" s="259"/>
    </row>
    <row r="24" spans="1:10" x14ac:dyDescent="0.25">
      <c r="A24" s="257" t="str">
        <f>IF('S1. Inf. General '!C$10="","",VLOOKUP('S1. Inf. General '!C$10,DB!A$3:AM$50,25,FALSE))</f>
        <v/>
      </c>
      <c r="B24" s="258"/>
      <c r="C24" s="258"/>
      <c r="D24" s="133" t="s">
        <v>256</v>
      </c>
      <c r="E24" s="114"/>
      <c r="F24" s="143">
        <v>0</v>
      </c>
      <c r="G24" s="278"/>
      <c r="H24" s="114"/>
      <c r="I24" s="143">
        <v>0</v>
      </c>
      <c r="J24" s="258"/>
    </row>
    <row r="25" spans="1:10" x14ac:dyDescent="0.25">
      <c r="A25" s="257"/>
      <c r="B25" s="259"/>
      <c r="C25" s="259"/>
      <c r="D25" s="133" t="s">
        <v>64</v>
      </c>
      <c r="E25" s="114"/>
      <c r="F25" s="143">
        <v>0</v>
      </c>
      <c r="G25" s="279"/>
      <c r="H25" s="114"/>
      <c r="I25" s="143">
        <v>0</v>
      </c>
      <c r="J25" s="259"/>
    </row>
    <row r="26" spans="1:10" x14ac:dyDescent="0.25">
      <c r="A26" s="257" t="str">
        <f>IF('S1. Inf. General '!C$10="","",VLOOKUP('S1. Inf. General '!C$10,DB!A$3:AM$50,26,FALSE))</f>
        <v/>
      </c>
      <c r="B26" s="258"/>
      <c r="C26" s="258"/>
      <c r="D26" s="133" t="s">
        <v>256</v>
      </c>
      <c r="E26" s="114"/>
      <c r="F26" s="143">
        <v>0</v>
      </c>
      <c r="G26" s="278"/>
      <c r="H26" s="114"/>
      <c r="I26" s="143">
        <v>0</v>
      </c>
      <c r="J26" s="258"/>
    </row>
    <row r="27" spans="1:10" x14ac:dyDescent="0.25">
      <c r="A27" s="257"/>
      <c r="B27" s="259"/>
      <c r="C27" s="259"/>
      <c r="D27" s="133" t="s">
        <v>64</v>
      </c>
      <c r="E27" s="114"/>
      <c r="F27" s="143">
        <v>0</v>
      </c>
      <c r="G27" s="279"/>
      <c r="H27" s="114"/>
      <c r="I27" s="143">
        <v>0</v>
      </c>
      <c r="J27" s="259"/>
    </row>
    <row r="28" spans="1:10" x14ac:dyDescent="0.25">
      <c r="A28" s="257" t="str">
        <f>IF('S1. Inf. General '!C$10="","",VLOOKUP('S1. Inf. General '!C$10,DB!A$3:AM$50,27,FALSE))</f>
        <v/>
      </c>
      <c r="B28" s="258"/>
      <c r="C28" s="258"/>
      <c r="D28" s="133" t="s">
        <v>256</v>
      </c>
      <c r="E28" s="114"/>
      <c r="F28" s="143">
        <v>0</v>
      </c>
      <c r="G28" s="278"/>
      <c r="H28" s="114"/>
      <c r="I28" s="143">
        <v>0</v>
      </c>
      <c r="J28" s="258"/>
    </row>
    <row r="29" spans="1:10" x14ac:dyDescent="0.25">
      <c r="A29" s="257"/>
      <c r="B29" s="259"/>
      <c r="C29" s="259"/>
      <c r="D29" s="133" t="s">
        <v>64</v>
      </c>
      <c r="E29" s="114"/>
      <c r="F29" s="143">
        <v>0</v>
      </c>
      <c r="G29" s="279"/>
      <c r="H29" s="114"/>
      <c r="I29" s="143">
        <v>0</v>
      </c>
      <c r="J29" s="259"/>
    </row>
    <row r="30" spans="1:10" x14ac:dyDescent="0.25">
      <c r="A30" s="257" t="str">
        <f>IF('S1. Inf. General '!C$10="","",VLOOKUP('S1. Inf. General '!C$10,DB!A$3:AM$50,28,FALSE))</f>
        <v/>
      </c>
      <c r="B30" s="258"/>
      <c r="C30" s="258"/>
      <c r="D30" s="133" t="s">
        <v>256</v>
      </c>
      <c r="E30" s="114"/>
      <c r="F30" s="143">
        <v>0</v>
      </c>
      <c r="G30" s="278"/>
      <c r="H30" s="114"/>
      <c r="I30" s="143">
        <v>0</v>
      </c>
      <c r="J30" s="258"/>
    </row>
    <row r="31" spans="1:10" x14ac:dyDescent="0.25">
      <c r="A31" s="257"/>
      <c r="B31" s="259"/>
      <c r="C31" s="259"/>
      <c r="D31" s="133" t="s">
        <v>64</v>
      </c>
      <c r="E31" s="114"/>
      <c r="F31" s="143">
        <v>0</v>
      </c>
      <c r="G31" s="279"/>
      <c r="H31" s="114"/>
      <c r="I31" s="143">
        <v>0</v>
      </c>
      <c r="J31" s="259"/>
    </row>
    <row r="32" spans="1:10" x14ac:dyDescent="0.25">
      <c r="A32" s="257" t="str">
        <f>IF('S1. Inf. General '!C$10="","",VLOOKUP('S1. Inf. General '!C$10,DB!A$3:AM$50,29,FALSE))</f>
        <v/>
      </c>
      <c r="B32" s="258"/>
      <c r="C32" s="258"/>
      <c r="D32" s="133" t="s">
        <v>256</v>
      </c>
      <c r="E32" s="114"/>
      <c r="F32" s="143">
        <v>0</v>
      </c>
      <c r="G32" s="278"/>
      <c r="H32" s="114"/>
      <c r="I32" s="143">
        <v>0</v>
      </c>
      <c r="J32" s="258"/>
    </row>
    <row r="33" spans="1:10" x14ac:dyDescent="0.25">
      <c r="A33" s="257"/>
      <c r="B33" s="259"/>
      <c r="C33" s="259"/>
      <c r="D33" s="133" t="s">
        <v>64</v>
      </c>
      <c r="E33" s="114"/>
      <c r="F33" s="143">
        <v>0</v>
      </c>
      <c r="G33" s="279"/>
      <c r="H33" s="114"/>
      <c r="I33" s="143">
        <v>0</v>
      </c>
      <c r="J33" s="259"/>
    </row>
    <row r="34" spans="1:10" x14ac:dyDescent="0.25">
      <c r="A34" s="257" t="str">
        <f>IF('S1. Inf. General '!C$10="","",VLOOKUP('S1. Inf. General '!C$10,DB!A$3:AM$50,30,FALSE))</f>
        <v/>
      </c>
      <c r="B34" s="258"/>
      <c r="C34" s="258"/>
      <c r="D34" s="133" t="s">
        <v>256</v>
      </c>
      <c r="E34" s="114"/>
      <c r="F34" s="143">
        <v>0</v>
      </c>
      <c r="G34" s="278"/>
      <c r="H34" s="114"/>
      <c r="I34" s="143">
        <v>0</v>
      </c>
      <c r="J34" s="258"/>
    </row>
    <row r="35" spans="1:10" x14ac:dyDescent="0.25">
      <c r="A35" s="257"/>
      <c r="B35" s="259"/>
      <c r="C35" s="259"/>
      <c r="D35" s="133" t="s">
        <v>64</v>
      </c>
      <c r="E35" s="114"/>
      <c r="F35" s="143">
        <v>0</v>
      </c>
      <c r="G35" s="279"/>
      <c r="H35" s="114"/>
      <c r="I35" s="143">
        <v>0</v>
      </c>
      <c r="J35" s="259"/>
    </row>
    <row r="36" spans="1:10" x14ac:dyDescent="0.25">
      <c r="A36" s="257" t="str">
        <f>IF('S1. Inf. General '!C$10="","",VLOOKUP('S1. Inf. General '!C$10,DB!A$3:AM$50,31,FALSE))</f>
        <v/>
      </c>
      <c r="B36" s="258"/>
      <c r="C36" s="258"/>
      <c r="D36" s="133" t="s">
        <v>256</v>
      </c>
      <c r="E36" s="114"/>
      <c r="F36" s="143">
        <v>0</v>
      </c>
      <c r="G36" s="278"/>
      <c r="H36" s="114"/>
      <c r="I36" s="143">
        <v>0</v>
      </c>
      <c r="J36" s="258"/>
    </row>
    <row r="37" spans="1:10" x14ac:dyDescent="0.25">
      <c r="A37" s="257"/>
      <c r="B37" s="259"/>
      <c r="C37" s="259"/>
      <c r="D37" s="133" t="s">
        <v>64</v>
      </c>
      <c r="E37" s="114"/>
      <c r="F37" s="143">
        <v>0</v>
      </c>
      <c r="G37" s="279"/>
      <c r="H37" s="114"/>
      <c r="I37" s="143">
        <v>0</v>
      </c>
      <c r="J37" s="259"/>
    </row>
    <row r="38" spans="1:10" x14ac:dyDescent="0.25">
      <c r="A38" s="257" t="str">
        <f>IF('S1. Inf. General '!C$10="","",VLOOKUP('S1. Inf. General '!C$10,DB!A$3:AM$50,32,FALSE))</f>
        <v/>
      </c>
      <c r="B38" s="258"/>
      <c r="C38" s="258"/>
      <c r="D38" s="133" t="s">
        <v>256</v>
      </c>
      <c r="E38" s="114"/>
      <c r="F38" s="143">
        <v>0</v>
      </c>
      <c r="G38" s="278"/>
      <c r="H38" s="114"/>
      <c r="I38" s="143">
        <v>0</v>
      </c>
      <c r="J38" s="258"/>
    </row>
    <row r="39" spans="1:10" x14ac:dyDescent="0.25">
      <c r="A39" s="257"/>
      <c r="B39" s="259"/>
      <c r="C39" s="259"/>
      <c r="D39" s="133" t="s">
        <v>64</v>
      </c>
      <c r="E39" s="114"/>
      <c r="F39" s="143">
        <v>0</v>
      </c>
      <c r="G39" s="279"/>
      <c r="H39" s="114"/>
      <c r="I39" s="143">
        <v>0</v>
      </c>
      <c r="J39" s="259"/>
    </row>
    <row r="40" spans="1:10" x14ac:dyDescent="0.25">
      <c r="A40" s="257" t="str">
        <f>IF('S1. Inf. General '!C$10="","",VLOOKUP('S1. Inf. General '!C$10,DB!A$3:AM$50,33,FALSE))</f>
        <v/>
      </c>
      <c r="B40" s="258"/>
      <c r="C40" s="258"/>
      <c r="D40" s="133" t="s">
        <v>256</v>
      </c>
      <c r="E40" s="114"/>
      <c r="F40" s="143">
        <v>0</v>
      </c>
      <c r="G40" s="278"/>
      <c r="H40" s="114"/>
      <c r="I40" s="143">
        <v>0</v>
      </c>
      <c r="J40" s="258"/>
    </row>
    <row r="41" spans="1:10" x14ac:dyDescent="0.25">
      <c r="A41" s="257"/>
      <c r="B41" s="259"/>
      <c r="C41" s="259"/>
      <c r="D41" s="133" t="s">
        <v>64</v>
      </c>
      <c r="E41" s="114"/>
      <c r="F41" s="143">
        <v>0</v>
      </c>
      <c r="G41" s="279"/>
      <c r="H41" s="114"/>
      <c r="I41" s="143">
        <v>0</v>
      </c>
      <c r="J41" s="259"/>
    </row>
    <row r="42" spans="1:10" x14ac:dyDescent="0.25">
      <c r="A42" s="257" t="str">
        <f>IF('S1. Inf. General '!C$10="","",VLOOKUP('S1. Inf. General '!C$10,DB!A$3:AM$50,34,FALSE))</f>
        <v/>
      </c>
      <c r="B42" s="258"/>
      <c r="C42" s="258"/>
      <c r="D42" s="133" t="s">
        <v>256</v>
      </c>
      <c r="E42" s="114"/>
      <c r="F42" s="143">
        <v>0</v>
      </c>
      <c r="G42" s="278"/>
      <c r="H42" s="114"/>
      <c r="I42" s="143">
        <v>0</v>
      </c>
      <c r="J42" s="258"/>
    </row>
    <row r="43" spans="1:10" x14ac:dyDescent="0.25">
      <c r="A43" s="257"/>
      <c r="B43" s="259"/>
      <c r="C43" s="259"/>
      <c r="D43" s="133" t="s">
        <v>64</v>
      </c>
      <c r="E43" s="114"/>
      <c r="F43" s="143">
        <v>0</v>
      </c>
      <c r="G43" s="279"/>
      <c r="H43" s="114"/>
      <c r="I43" s="143">
        <v>0</v>
      </c>
      <c r="J43" s="259"/>
    </row>
    <row r="44" spans="1:10" x14ac:dyDescent="0.25">
      <c r="A44" s="257" t="str">
        <f>IF('S1. Inf. General '!C$10="","",VLOOKUP('S1. Inf. General '!C$10,DB!A$3:AM$50,35,FALSE))</f>
        <v/>
      </c>
      <c r="B44" s="258"/>
      <c r="C44" s="258"/>
      <c r="D44" s="133" t="s">
        <v>256</v>
      </c>
      <c r="E44" s="114"/>
      <c r="F44" s="143">
        <v>0</v>
      </c>
      <c r="G44" s="278"/>
      <c r="H44" s="114"/>
      <c r="I44" s="143">
        <v>0</v>
      </c>
      <c r="J44" s="258"/>
    </row>
    <row r="45" spans="1:10" x14ac:dyDescent="0.25">
      <c r="A45" s="257"/>
      <c r="B45" s="259"/>
      <c r="C45" s="259"/>
      <c r="D45" s="133" t="s">
        <v>64</v>
      </c>
      <c r="E45" s="114"/>
      <c r="F45" s="143">
        <v>0</v>
      </c>
      <c r="G45" s="279"/>
      <c r="H45" s="114"/>
      <c r="I45" s="143">
        <v>0</v>
      </c>
      <c r="J45" s="259"/>
    </row>
    <row r="46" spans="1:10" x14ac:dyDescent="0.25">
      <c r="A46" s="257" t="str">
        <f>IF('S1. Inf. General '!C$10="","",VLOOKUP('S1. Inf. General '!C$10,DB!A$3:AM$50,36,FALSE))</f>
        <v/>
      </c>
      <c r="B46" s="258"/>
      <c r="C46" s="258"/>
      <c r="D46" s="133" t="s">
        <v>256</v>
      </c>
      <c r="E46" s="114"/>
      <c r="F46" s="143">
        <v>0</v>
      </c>
      <c r="G46" s="278"/>
      <c r="H46" s="114"/>
      <c r="I46" s="143">
        <v>0</v>
      </c>
      <c r="J46" s="258"/>
    </row>
    <row r="47" spans="1:10" x14ac:dyDescent="0.25">
      <c r="A47" s="257"/>
      <c r="B47" s="259"/>
      <c r="C47" s="259"/>
      <c r="D47" s="133" t="s">
        <v>64</v>
      </c>
      <c r="E47" s="114"/>
      <c r="F47" s="143">
        <v>0</v>
      </c>
      <c r="G47" s="279"/>
      <c r="H47" s="114"/>
      <c r="I47" s="143">
        <v>0</v>
      </c>
      <c r="J47" s="259"/>
    </row>
    <row r="48" spans="1:10" x14ac:dyDescent="0.25">
      <c r="A48" s="257" t="str">
        <f>IF('S1. Inf. General '!C$10="","",VLOOKUP('S1. Inf. General '!C$10,DB!A$3:AM$50,36,FALSE))</f>
        <v/>
      </c>
      <c r="B48" s="258"/>
      <c r="C48" s="258"/>
      <c r="D48" s="133" t="s">
        <v>256</v>
      </c>
      <c r="E48" s="114"/>
      <c r="F48" s="143">
        <v>0</v>
      </c>
      <c r="G48" s="278"/>
      <c r="H48" s="114"/>
      <c r="I48" s="143">
        <v>0</v>
      </c>
      <c r="J48" s="258"/>
    </row>
    <row r="49" spans="1:10" x14ac:dyDescent="0.25">
      <c r="A49" s="257"/>
      <c r="B49" s="259"/>
      <c r="C49" s="259"/>
      <c r="D49" s="133" t="s">
        <v>64</v>
      </c>
      <c r="E49" s="114"/>
      <c r="F49" s="143">
        <v>0</v>
      </c>
      <c r="G49" s="279"/>
      <c r="H49" s="114"/>
      <c r="I49" s="143">
        <v>0</v>
      </c>
      <c r="J49" s="259"/>
    </row>
    <row r="50" spans="1:10" x14ac:dyDescent="0.25">
      <c r="A50" s="257" t="str">
        <f>IF('S1. Inf. General '!C$10="","",VLOOKUP('S1. Inf. General '!C$10,DB!A$3:AM$50,38,FALSE))</f>
        <v/>
      </c>
      <c r="B50" s="258"/>
      <c r="C50" s="258"/>
      <c r="D50" s="133" t="s">
        <v>256</v>
      </c>
      <c r="E50" s="114"/>
      <c r="F50" s="143">
        <v>0</v>
      </c>
      <c r="G50" s="278"/>
      <c r="H50" s="114"/>
      <c r="I50" s="143">
        <v>0</v>
      </c>
      <c r="J50" s="258"/>
    </row>
    <row r="51" spans="1:10" x14ac:dyDescent="0.25">
      <c r="A51" s="257"/>
      <c r="B51" s="259"/>
      <c r="C51" s="259"/>
      <c r="D51" s="133" t="s">
        <v>64</v>
      </c>
      <c r="E51" s="114"/>
      <c r="F51" s="143">
        <v>0</v>
      </c>
      <c r="G51" s="279"/>
      <c r="H51" s="114"/>
      <c r="I51" s="143">
        <v>0</v>
      </c>
      <c r="J51" s="259"/>
    </row>
    <row r="52" spans="1:10" x14ac:dyDescent="0.25">
      <c r="A52" s="257" t="str">
        <f>IF('S1. Inf. General '!C$10="","",VLOOKUP('S1. Inf. General '!C$10,DB!A$3:AM$50,39,FALSE))</f>
        <v/>
      </c>
      <c r="B52" s="258"/>
      <c r="C52" s="258"/>
      <c r="D52" s="133" t="s">
        <v>256</v>
      </c>
      <c r="E52" s="114"/>
      <c r="F52" s="143">
        <v>0</v>
      </c>
      <c r="G52" s="278"/>
      <c r="H52" s="114"/>
      <c r="I52" s="143">
        <v>0</v>
      </c>
      <c r="J52" s="258"/>
    </row>
    <row r="53" spans="1:10" x14ac:dyDescent="0.25">
      <c r="A53" s="257"/>
      <c r="B53" s="259"/>
      <c r="C53" s="259"/>
      <c r="D53" s="133" t="s">
        <v>64</v>
      </c>
      <c r="E53" s="114"/>
      <c r="F53" s="143">
        <v>0</v>
      </c>
      <c r="G53" s="279"/>
      <c r="H53" s="114"/>
      <c r="I53" s="143">
        <v>0</v>
      </c>
      <c r="J53" s="259"/>
    </row>
    <row r="54" spans="1:10" s="103" customFormat="1" x14ac:dyDescent="0.25">
      <c r="B54" s="104"/>
      <c r="C54" s="104"/>
      <c r="D54" s="104"/>
      <c r="E54" s="104"/>
      <c r="F54" s="105"/>
      <c r="G54" s="66"/>
      <c r="H54" s="66"/>
      <c r="I54" s="66"/>
      <c r="J54" s="105"/>
    </row>
    <row r="55" spans="1:10" s="103" customFormat="1" x14ac:dyDescent="0.25">
      <c r="B55" s="104"/>
      <c r="C55" s="104"/>
      <c r="D55" s="104"/>
      <c r="E55" s="104"/>
      <c r="F55" s="105"/>
      <c r="G55" s="66"/>
      <c r="H55" s="66"/>
      <c r="I55" s="66"/>
      <c r="J55" s="105"/>
    </row>
    <row r="56" spans="1:10" s="103" customFormat="1" x14ac:dyDescent="0.25">
      <c r="B56" s="104"/>
      <c r="C56" s="104"/>
      <c r="D56" s="104"/>
      <c r="E56" s="104"/>
      <c r="F56" s="105"/>
      <c r="G56" s="66"/>
      <c r="H56" s="66"/>
      <c r="I56" s="66"/>
      <c r="J56" s="105"/>
    </row>
    <row r="57" spans="1:10" s="103" customFormat="1" x14ac:dyDescent="0.25">
      <c r="B57" s="104"/>
      <c r="C57" s="104"/>
      <c r="D57" s="104"/>
      <c r="E57" s="104"/>
      <c r="F57" s="105"/>
      <c r="G57" s="66"/>
      <c r="H57" s="66"/>
      <c r="I57" s="66"/>
      <c r="J57" s="105"/>
    </row>
    <row r="58" spans="1:10" s="103" customFormat="1" x14ac:dyDescent="0.25">
      <c r="B58" s="104"/>
      <c r="C58" s="104"/>
      <c r="D58" s="104"/>
      <c r="E58" s="104"/>
      <c r="F58" s="105"/>
      <c r="G58" s="66"/>
      <c r="H58" s="66"/>
      <c r="I58" s="66"/>
      <c r="J58" s="105"/>
    </row>
    <row r="59" spans="1:10" s="103" customFormat="1" x14ac:dyDescent="0.25">
      <c r="B59" s="104"/>
      <c r="C59" s="104"/>
      <c r="D59" s="104"/>
      <c r="E59" s="104"/>
      <c r="F59" s="105"/>
      <c r="G59" s="66"/>
      <c r="H59" s="66"/>
      <c r="I59" s="66"/>
      <c r="J59" s="105"/>
    </row>
    <row r="60" spans="1:10" s="103" customFormat="1" x14ac:dyDescent="0.25">
      <c r="B60" s="104"/>
      <c r="C60" s="104"/>
      <c r="D60" s="104"/>
      <c r="E60" s="104"/>
      <c r="F60" s="105"/>
      <c r="G60" s="66"/>
      <c r="H60" s="66"/>
      <c r="I60" s="66"/>
      <c r="J60" s="105"/>
    </row>
    <row r="61" spans="1:10" s="103" customFormat="1" x14ac:dyDescent="0.25">
      <c r="B61" s="104"/>
      <c r="C61" s="104"/>
      <c r="D61" s="104"/>
      <c r="E61" s="104"/>
      <c r="F61" s="105"/>
      <c r="G61" s="66"/>
      <c r="H61" s="66"/>
      <c r="I61" s="66"/>
      <c r="J61" s="105"/>
    </row>
    <row r="62" spans="1:10" s="103" customFormat="1" x14ac:dyDescent="0.25">
      <c r="B62" s="104"/>
      <c r="C62" s="104"/>
      <c r="D62" s="104"/>
      <c r="E62" s="104"/>
      <c r="F62" s="105"/>
      <c r="G62" s="66"/>
      <c r="H62" s="66"/>
      <c r="I62" s="66"/>
      <c r="J62" s="105"/>
    </row>
    <row r="63" spans="1:10" s="103" customFormat="1" x14ac:dyDescent="0.25">
      <c r="B63" s="104"/>
      <c r="C63" s="104"/>
      <c r="D63" s="104"/>
      <c r="E63" s="104"/>
      <c r="F63" s="105"/>
      <c r="G63" s="66"/>
      <c r="H63" s="66"/>
      <c r="I63" s="66"/>
      <c r="J63" s="105"/>
    </row>
    <row r="64" spans="1:10" s="103" customFormat="1" x14ac:dyDescent="0.25">
      <c r="B64" s="104"/>
      <c r="C64" s="104"/>
      <c r="D64" s="104"/>
      <c r="E64" s="104"/>
      <c r="F64" s="105"/>
      <c r="G64" s="66"/>
      <c r="H64" s="66"/>
      <c r="I64" s="66"/>
      <c r="J64" s="105"/>
    </row>
    <row r="65" spans="2:10" s="103" customFormat="1" x14ac:dyDescent="0.25">
      <c r="B65" s="104"/>
      <c r="C65" s="104"/>
      <c r="D65" s="104"/>
      <c r="E65" s="104"/>
      <c r="F65" s="105"/>
      <c r="G65" s="66"/>
      <c r="H65" s="66"/>
      <c r="I65" s="66"/>
      <c r="J65" s="105"/>
    </row>
    <row r="66" spans="2:10" s="103" customFormat="1" x14ac:dyDescent="0.25">
      <c r="B66" s="104"/>
      <c r="C66" s="104"/>
      <c r="D66" s="104"/>
      <c r="E66" s="104"/>
      <c r="F66" s="105"/>
      <c r="G66" s="66"/>
      <c r="H66" s="66"/>
      <c r="I66" s="66"/>
      <c r="J66" s="105"/>
    </row>
    <row r="67" spans="2:10" s="103" customFormat="1" x14ac:dyDescent="0.25">
      <c r="B67" s="104"/>
      <c r="C67" s="104"/>
      <c r="D67" s="104"/>
      <c r="E67" s="104"/>
      <c r="F67" s="105"/>
      <c r="G67" s="66"/>
      <c r="H67" s="66"/>
      <c r="I67" s="66"/>
      <c r="J67" s="105"/>
    </row>
    <row r="68" spans="2:10" s="103" customFormat="1" x14ac:dyDescent="0.25">
      <c r="B68" s="104"/>
      <c r="C68" s="104"/>
      <c r="D68" s="104"/>
      <c r="E68" s="104"/>
      <c r="F68" s="105"/>
      <c r="G68" s="66"/>
      <c r="H68" s="66"/>
      <c r="I68" s="66"/>
      <c r="J68" s="105"/>
    </row>
  </sheetData>
  <sheetProtection algorithmName="SHA-512" hashValue="3ceAQ0v54MV+eNjoDBXrMNdoqCu2IyH28XuTIKDW2W1vX4t9yXG52TRwepBl+ZTz4JMaFuPNIBOClGi3aNJkuw==" saltValue="eWcqAxq9FPDvQ4w3Y8202A==" spinCount="100000" sheet="1" scenarios="1"/>
  <mergeCells count="121">
    <mergeCell ref="J44:J45"/>
    <mergeCell ref="J46:J47"/>
    <mergeCell ref="J48:J49"/>
    <mergeCell ref="J50:J51"/>
    <mergeCell ref="J52:J53"/>
    <mergeCell ref="J34:J35"/>
    <mergeCell ref="J36:J37"/>
    <mergeCell ref="J38:J39"/>
    <mergeCell ref="J40:J41"/>
    <mergeCell ref="J42:J43"/>
    <mergeCell ref="J24:J25"/>
    <mergeCell ref="J26:J27"/>
    <mergeCell ref="J28:J29"/>
    <mergeCell ref="J30:J31"/>
    <mergeCell ref="J32:J33"/>
    <mergeCell ref="J14:J15"/>
    <mergeCell ref="J16:J17"/>
    <mergeCell ref="J18:J19"/>
    <mergeCell ref="J20:J21"/>
    <mergeCell ref="J22:J23"/>
    <mergeCell ref="G44:G45"/>
    <mergeCell ref="G46:G47"/>
    <mergeCell ref="G48:G49"/>
    <mergeCell ref="G50:G51"/>
    <mergeCell ref="G52:G53"/>
    <mergeCell ref="G34:G35"/>
    <mergeCell ref="G36:G37"/>
    <mergeCell ref="G38:G39"/>
    <mergeCell ref="G40:G41"/>
    <mergeCell ref="G42:G43"/>
    <mergeCell ref="G24:G25"/>
    <mergeCell ref="G26:G27"/>
    <mergeCell ref="G28:G29"/>
    <mergeCell ref="G30:G31"/>
    <mergeCell ref="G32:G33"/>
    <mergeCell ref="G14:G15"/>
    <mergeCell ref="G16:G17"/>
    <mergeCell ref="G18:G19"/>
    <mergeCell ref="G20:G21"/>
    <mergeCell ref="G22:G23"/>
    <mergeCell ref="A7:J7"/>
    <mergeCell ref="B2:J2"/>
    <mergeCell ref="B5:J5"/>
    <mergeCell ref="A1:A3"/>
    <mergeCell ref="B3:D3"/>
    <mergeCell ref="E3:F3"/>
    <mergeCell ref="B1:J1"/>
    <mergeCell ref="G3:I3"/>
    <mergeCell ref="A14:A15"/>
    <mergeCell ref="B14:B15"/>
    <mergeCell ref="C14:C15"/>
    <mergeCell ref="G8:J8"/>
    <mergeCell ref="A12:A13"/>
    <mergeCell ref="B12:B13"/>
    <mergeCell ref="C12:C13"/>
    <mergeCell ref="A10:A11"/>
    <mergeCell ref="B10:B11"/>
    <mergeCell ref="C10:C11"/>
    <mergeCell ref="A8:B8"/>
    <mergeCell ref="C8:F8"/>
    <mergeCell ref="G10:G11"/>
    <mergeCell ref="G12:G13"/>
    <mergeCell ref="J10:J11"/>
    <mergeCell ref="J12:J13"/>
    <mergeCell ref="A18:A19"/>
    <mergeCell ref="B18:B19"/>
    <mergeCell ref="C18:C19"/>
    <mergeCell ref="A20:A21"/>
    <mergeCell ref="B20:B21"/>
    <mergeCell ref="C20:C21"/>
    <mergeCell ref="A16:A17"/>
    <mergeCell ref="B16:B17"/>
    <mergeCell ref="C16:C17"/>
    <mergeCell ref="A26:A27"/>
    <mergeCell ref="B26:B27"/>
    <mergeCell ref="C26:C27"/>
    <mergeCell ref="A28:A29"/>
    <mergeCell ref="B28:B29"/>
    <mergeCell ref="C28:C29"/>
    <mergeCell ref="A22:A23"/>
    <mergeCell ref="B22:B23"/>
    <mergeCell ref="C22:C23"/>
    <mergeCell ref="A24:A25"/>
    <mergeCell ref="B24:B25"/>
    <mergeCell ref="C24:C25"/>
    <mergeCell ref="A34:A35"/>
    <mergeCell ref="B34:B35"/>
    <mergeCell ref="C34:C35"/>
    <mergeCell ref="A36:A37"/>
    <mergeCell ref="B36:B37"/>
    <mergeCell ref="C36:C37"/>
    <mergeCell ref="A30:A31"/>
    <mergeCell ref="B30:B31"/>
    <mergeCell ref="C30:C31"/>
    <mergeCell ref="A32:A33"/>
    <mergeCell ref="B32:B33"/>
    <mergeCell ref="C32:C33"/>
    <mergeCell ref="A42:A43"/>
    <mergeCell ref="B42:B43"/>
    <mergeCell ref="C42:C43"/>
    <mergeCell ref="A44:A45"/>
    <mergeCell ref="B44:B45"/>
    <mergeCell ref="C44:C45"/>
    <mergeCell ref="A38:A39"/>
    <mergeCell ref="B38:B39"/>
    <mergeCell ref="C38:C39"/>
    <mergeCell ref="A40:A41"/>
    <mergeCell ref="B40:B41"/>
    <mergeCell ref="C40:C41"/>
    <mergeCell ref="A50:A51"/>
    <mergeCell ref="B50:B51"/>
    <mergeCell ref="C50:C51"/>
    <mergeCell ref="A52:A53"/>
    <mergeCell ref="B52:B53"/>
    <mergeCell ref="C52:C53"/>
    <mergeCell ref="A46:A47"/>
    <mergeCell ref="B46:B47"/>
    <mergeCell ref="C46:C47"/>
    <mergeCell ref="A48:A49"/>
    <mergeCell ref="B48:B49"/>
    <mergeCell ref="C48:C49"/>
  </mergeCells>
  <conditionalFormatting sqref="A10 A12 A14 A16 A18 A20 A22 A24 A26 A28 A30 A32 A34 A36 A38 A40 A42 A44 A46 A48 A50 A52">
    <cfRule type="containsBlanks" dxfId="10" priority="14">
      <formula>LEN(TRIM(A10))=0</formula>
    </cfRule>
  </conditionalFormatting>
  <conditionalFormatting sqref="F11:F53 F10:J10 I11:I53 G12 G14 G16 G18 G20">
    <cfRule type="containsBlanks" dxfId="9" priority="15">
      <formula>LEN(TRIM(F10))=0</formula>
    </cfRule>
  </conditionalFormatting>
  <conditionalFormatting sqref="H11 H15 H17 H19 H21 H23 H25 H27 H29 H31 H33 H35 H37 H39 H41 H43 H45 H47 H49 H51 H53">
    <cfRule type="expression" dxfId="8" priority="11">
      <formula>#REF!=""</formula>
    </cfRule>
  </conditionalFormatting>
  <conditionalFormatting sqref="H12 H14 H16 H18 H20 H22 H24 H26 H28 H30 H32 H34 H36 H38 H40 H42 H44 H46 H48 H50 H52">
    <cfRule type="containsBlanks" dxfId="7" priority="10">
      <formula>LEN(TRIM(H12))=0</formula>
    </cfRule>
  </conditionalFormatting>
  <conditionalFormatting sqref="H13">
    <cfRule type="expression" dxfId="6" priority="8">
      <formula>#REF!=""</formula>
    </cfRule>
  </conditionalFormatting>
  <conditionalFormatting sqref="G22 G24 G26 G28 G30 G32 G34 G36 G38 G40 G42 G44 G46 G48 G50 G52">
    <cfRule type="containsBlanks" dxfId="5" priority="6">
      <formula>LEN(TRIM(G22))=0</formula>
    </cfRule>
  </conditionalFormatting>
  <conditionalFormatting sqref="J12 J14 J16 J18 J20 J22 J24 J26 J28 J30 J32 J34 J36 J38 J40 J42 J44 J46 J48 J50 J52">
    <cfRule type="containsBlanks" dxfId="4" priority="5">
      <formula>LEN(TRIM(J12))=0</formula>
    </cfRule>
  </conditionalFormatting>
  <conditionalFormatting sqref="E10">
    <cfRule type="containsBlanks" dxfId="3" priority="4">
      <formula>LEN(TRIM(E10))=0</formula>
    </cfRule>
  </conditionalFormatting>
  <conditionalFormatting sqref="E11:E53">
    <cfRule type="containsBlanks" dxfId="2" priority="3">
      <formula>LEN(TRIM(E11))=0</formula>
    </cfRule>
  </conditionalFormatting>
  <conditionalFormatting sqref="B10:C10">
    <cfRule type="containsBlanks" dxfId="1" priority="2">
      <formula>LEN(TRIM(B10))=0</formula>
    </cfRule>
  </conditionalFormatting>
  <conditionalFormatting sqref="B12:C12 B14:C14 B16:C16 B18:C18 B20:C20 B22:C22 B24:C24 B26:C26 B28:C28 B30:C30 B32:C32 B34:C34 B36:C36 B38:C38 B40:C40 B42:C42 B44:C44 B46:C46 B48:C48 B50:C50 B52:C52">
    <cfRule type="containsBlanks" dxfId="0" priority="1">
      <formula>LEN(TRIM(B12))=0</formula>
    </cfRule>
  </conditionalFormatting>
  <printOptions horizontalCentered="1"/>
  <pageMargins left="0.39370078740157483" right="0.39370078740157483" top="0.59055118110236227" bottom="0.59055118110236227" header="0.31496062992125984" footer="0.31496062992125984"/>
  <pageSetup paperSize="125" scale="74"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Listas!$D$3:$D$86</xm:f>
          </x14:formula1>
          <xm:sqref>G10:G53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7"/>
  <sheetViews>
    <sheetView topLeftCell="A16" zoomScale="90" zoomScaleNormal="90" workbookViewId="0">
      <selection activeCell="B17" sqref="B17"/>
    </sheetView>
  </sheetViews>
  <sheetFormatPr baseColWidth="10" defaultRowHeight="15" x14ac:dyDescent="0.25"/>
  <cols>
    <col min="1" max="1" width="14.42578125" bestFit="1" customWidth="1"/>
    <col min="2" max="2" width="27" customWidth="1"/>
    <col min="3" max="3" width="51.140625" customWidth="1"/>
    <col min="4" max="4" width="19.85546875" customWidth="1"/>
    <col min="5" max="6" width="19.5703125" customWidth="1"/>
    <col min="7" max="8" width="16.42578125" bestFit="1" customWidth="1"/>
    <col min="9" max="9" width="13.42578125" bestFit="1" customWidth="1"/>
    <col min="13" max="13" width="16.5703125" customWidth="1"/>
    <col min="16" max="16" width="20.28515625" customWidth="1"/>
    <col min="17" max="17" width="14.28515625" customWidth="1"/>
    <col min="18" max="18" width="20.42578125" customWidth="1"/>
    <col min="19" max="19" width="21.140625" customWidth="1"/>
  </cols>
  <sheetData>
    <row r="1" spans="1:39" x14ac:dyDescent="0.25">
      <c r="A1" s="1">
        <v>1</v>
      </c>
      <c r="B1" s="1">
        <v>2</v>
      </c>
      <c r="C1" s="1">
        <v>3</v>
      </c>
      <c r="D1" s="1">
        <v>4</v>
      </c>
      <c r="E1" s="1">
        <v>5</v>
      </c>
      <c r="F1" s="1">
        <v>6</v>
      </c>
      <c r="G1" s="1">
        <v>7</v>
      </c>
      <c r="H1" s="1">
        <v>8</v>
      </c>
      <c r="I1" s="1">
        <v>9</v>
      </c>
      <c r="J1" s="1">
        <v>10</v>
      </c>
      <c r="K1" s="1">
        <v>11</v>
      </c>
      <c r="L1" s="1">
        <v>12</v>
      </c>
      <c r="M1" s="1">
        <v>13</v>
      </c>
      <c r="N1" s="1">
        <v>14</v>
      </c>
      <c r="O1" s="1">
        <v>15</v>
      </c>
      <c r="P1" s="1">
        <v>16</v>
      </c>
      <c r="Q1" s="1">
        <v>17</v>
      </c>
      <c r="R1" s="1">
        <v>18</v>
      </c>
      <c r="S1" s="1">
        <v>19</v>
      </c>
      <c r="T1" s="1">
        <v>20</v>
      </c>
      <c r="U1" s="1">
        <v>21</v>
      </c>
      <c r="V1" s="1">
        <v>22</v>
      </c>
      <c r="W1" s="1">
        <v>23</v>
      </c>
      <c r="X1" s="1">
        <v>24</v>
      </c>
      <c r="Y1" s="1">
        <v>25</v>
      </c>
      <c r="Z1" s="1">
        <v>26</v>
      </c>
      <c r="AA1" s="1">
        <v>27</v>
      </c>
      <c r="AB1" s="1">
        <v>28</v>
      </c>
      <c r="AC1" s="1">
        <v>29</v>
      </c>
      <c r="AD1" s="1">
        <v>30</v>
      </c>
      <c r="AE1" s="1">
        <v>31</v>
      </c>
      <c r="AF1" s="1">
        <v>32</v>
      </c>
      <c r="AG1" s="1">
        <v>33</v>
      </c>
      <c r="AH1" s="1">
        <v>34</v>
      </c>
      <c r="AI1" s="1">
        <v>35</v>
      </c>
      <c r="AJ1" s="1">
        <v>36</v>
      </c>
      <c r="AK1" s="1">
        <v>37</v>
      </c>
      <c r="AL1" s="1">
        <v>38</v>
      </c>
      <c r="AM1" s="1">
        <v>39</v>
      </c>
    </row>
    <row r="2" spans="1:39" ht="76.5" x14ac:dyDescent="0.25">
      <c r="A2" s="3" t="s">
        <v>2</v>
      </c>
      <c r="B2" s="2" t="s">
        <v>94</v>
      </c>
      <c r="C2" s="2" t="s">
        <v>95</v>
      </c>
      <c r="D2" s="2" t="s">
        <v>96</v>
      </c>
      <c r="E2" s="2" t="s">
        <v>97</v>
      </c>
      <c r="F2" s="2" t="s">
        <v>98</v>
      </c>
      <c r="G2" s="2" t="s">
        <v>99</v>
      </c>
      <c r="H2" s="2" t="s">
        <v>100</v>
      </c>
      <c r="I2" s="2" t="s">
        <v>101</v>
      </c>
      <c r="J2" s="2" t="s">
        <v>102</v>
      </c>
      <c r="K2" s="2" t="s">
        <v>237</v>
      </c>
      <c r="L2" s="6" t="s">
        <v>103</v>
      </c>
      <c r="M2" s="6" t="s">
        <v>104</v>
      </c>
      <c r="N2" s="2" t="s">
        <v>105</v>
      </c>
      <c r="O2" s="2" t="s">
        <v>92</v>
      </c>
      <c r="P2" s="2" t="s">
        <v>106</v>
      </c>
      <c r="Q2" s="2" t="s">
        <v>107</v>
      </c>
      <c r="R2" s="280" t="s">
        <v>260</v>
      </c>
      <c r="S2" s="280"/>
      <c r="T2" s="280"/>
      <c r="U2" s="280"/>
      <c r="V2" s="280"/>
      <c r="W2" s="280"/>
      <c r="X2" s="280"/>
      <c r="Y2" s="280"/>
      <c r="Z2" s="280"/>
      <c r="AA2" s="280"/>
      <c r="AB2" s="280"/>
      <c r="AC2" s="280"/>
      <c r="AD2" s="280"/>
      <c r="AE2" s="280"/>
      <c r="AF2" s="280"/>
      <c r="AG2" s="280"/>
      <c r="AH2" s="280"/>
      <c r="AI2" s="280"/>
      <c r="AJ2" s="280"/>
      <c r="AK2" s="280"/>
      <c r="AL2" s="280"/>
      <c r="AM2" s="280"/>
    </row>
    <row r="3" spans="1:39" ht="229.5" x14ac:dyDescent="0.25">
      <c r="A3" s="7">
        <v>2017000100107</v>
      </c>
      <c r="B3" s="55" t="s">
        <v>361</v>
      </c>
      <c r="C3" s="5" t="s">
        <v>108</v>
      </c>
      <c r="D3" s="8">
        <v>800</v>
      </c>
      <c r="E3" s="5" t="s">
        <v>109</v>
      </c>
      <c r="F3" s="5" t="s">
        <v>110</v>
      </c>
      <c r="G3" s="9">
        <f>+H3+I3</f>
        <v>11817337048</v>
      </c>
      <c r="H3" s="9">
        <v>10899062389</v>
      </c>
      <c r="I3" s="9">
        <v>918274659</v>
      </c>
      <c r="J3" s="5" t="s">
        <v>413</v>
      </c>
      <c r="K3" s="5" t="s">
        <v>414</v>
      </c>
      <c r="L3" s="5" t="s">
        <v>111</v>
      </c>
      <c r="M3" s="4" t="s">
        <v>112</v>
      </c>
      <c r="N3" s="10" t="s">
        <v>113</v>
      </c>
      <c r="O3" s="5" t="s">
        <v>114</v>
      </c>
      <c r="P3" s="5" t="s">
        <v>205</v>
      </c>
      <c r="Q3" s="5" t="s">
        <v>115</v>
      </c>
      <c r="R3" s="145" t="s">
        <v>264</v>
      </c>
      <c r="S3" s="145" t="s">
        <v>265</v>
      </c>
      <c r="T3" s="145" t="s">
        <v>266</v>
      </c>
      <c r="U3" s="145" t="s">
        <v>267</v>
      </c>
      <c r="V3" s="145" t="s">
        <v>268</v>
      </c>
      <c r="W3" s="145" t="s">
        <v>269</v>
      </c>
      <c r="X3" s="145" t="s">
        <v>270</v>
      </c>
      <c r="Y3" s="145" t="s">
        <v>271</v>
      </c>
      <c r="Z3" s="145" t="s">
        <v>272</v>
      </c>
      <c r="AA3" s="145" t="s">
        <v>273</v>
      </c>
      <c r="AB3" s="145" t="s">
        <v>261</v>
      </c>
      <c r="AC3" s="145" t="s">
        <v>262</v>
      </c>
      <c r="AD3" s="145" t="s">
        <v>274</v>
      </c>
      <c r="AE3" s="145" t="s">
        <v>263</v>
      </c>
      <c r="AF3" s="145"/>
      <c r="AG3" s="150"/>
      <c r="AH3" s="150"/>
      <c r="AI3" s="150"/>
      <c r="AJ3" s="150"/>
      <c r="AK3" s="150"/>
      <c r="AL3" s="150"/>
      <c r="AM3" s="150"/>
    </row>
    <row r="4" spans="1:39" ht="51" x14ac:dyDescent="0.25">
      <c r="A4" s="7">
        <v>2019000100044</v>
      </c>
      <c r="B4" s="55" t="s">
        <v>116</v>
      </c>
      <c r="C4" s="5" t="s">
        <v>117</v>
      </c>
      <c r="D4" s="11">
        <v>6</v>
      </c>
      <c r="E4" s="5" t="s">
        <v>118</v>
      </c>
      <c r="F4" s="5" t="s">
        <v>119</v>
      </c>
      <c r="G4" s="9">
        <v>1443625000</v>
      </c>
      <c r="H4" s="9">
        <v>1443625000</v>
      </c>
      <c r="I4" s="9">
        <v>0</v>
      </c>
      <c r="J4" s="5" t="s">
        <v>120</v>
      </c>
      <c r="K4" s="5" t="s">
        <v>121</v>
      </c>
      <c r="L4" s="4" t="s">
        <v>111</v>
      </c>
      <c r="M4" s="4" t="s">
        <v>122</v>
      </c>
      <c r="N4" s="10" t="s">
        <v>123</v>
      </c>
      <c r="O4" s="5" t="s">
        <v>124</v>
      </c>
      <c r="P4" s="5" t="s">
        <v>125</v>
      </c>
      <c r="Q4" s="5" t="s">
        <v>126</v>
      </c>
      <c r="R4" s="149" t="s">
        <v>275</v>
      </c>
      <c r="S4" s="149" t="s">
        <v>276</v>
      </c>
      <c r="T4" s="149" t="s">
        <v>277</v>
      </c>
      <c r="U4" s="149"/>
      <c r="V4" s="149"/>
      <c r="W4" s="149"/>
      <c r="X4" s="149"/>
      <c r="Y4" s="149"/>
      <c r="Z4" s="149"/>
      <c r="AA4" s="149"/>
      <c r="AB4" s="149"/>
      <c r="AC4" s="149"/>
      <c r="AD4" s="149"/>
      <c r="AE4" s="149"/>
      <c r="AF4" s="149"/>
      <c r="AG4" s="149"/>
      <c r="AH4" s="149"/>
      <c r="AI4" s="150"/>
      <c r="AJ4" s="150"/>
      <c r="AK4" s="150"/>
      <c r="AL4" s="150"/>
      <c r="AM4" s="150"/>
    </row>
    <row r="5" spans="1:39" ht="140.25" x14ac:dyDescent="0.25">
      <c r="A5" s="7">
        <v>2019000100056</v>
      </c>
      <c r="B5" s="55" t="s">
        <v>127</v>
      </c>
      <c r="C5" s="5" t="s">
        <v>128</v>
      </c>
      <c r="D5" s="11">
        <v>2797</v>
      </c>
      <c r="E5" s="12" t="s">
        <v>129</v>
      </c>
      <c r="F5" s="12" t="s">
        <v>130</v>
      </c>
      <c r="G5" s="9">
        <v>2031037636</v>
      </c>
      <c r="H5" s="9">
        <v>1999977119</v>
      </c>
      <c r="I5" s="9">
        <f t="shared" ref="I5:I12" si="0">+G5-H5</f>
        <v>31060517</v>
      </c>
      <c r="J5" s="5" t="s">
        <v>364</v>
      </c>
      <c r="K5" s="5" t="s">
        <v>121</v>
      </c>
      <c r="L5" s="4" t="s">
        <v>111</v>
      </c>
      <c r="M5" s="4" t="s">
        <v>112</v>
      </c>
      <c r="N5" s="10" t="s">
        <v>131</v>
      </c>
      <c r="O5" s="5" t="s">
        <v>132</v>
      </c>
      <c r="P5" s="5" t="s">
        <v>133</v>
      </c>
      <c r="Q5" s="5" t="s">
        <v>134</v>
      </c>
      <c r="R5" s="145" t="s">
        <v>278</v>
      </c>
      <c r="S5" s="145" t="s">
        <v>279</v>
      </c>
      <c r="T5" s="145" t="s">
        <v>280</v>
      </c>
      <c r="U5" s="145" t="s">
        <v>281</v>
      </c>
      <c r="V5" s="145" t="s">
        <v>282</v>
      </c>
      <c r="W5" s="152" t="s">
        <v>283</v>
      </c>
      <c r="X5" s="145" t="s">
        <v>284</v>
      </c>
      <c r="Y5" s="145" t="s">
        <v>285</v>
      </c>
      <c r="Z5" s="145" t="s">
        <v>286</v>
      </c>
      <c r="AA5" s="145" t="s">
        <v>287</v>
      </c>
      <c r="AB5" s="145" t="s">
        <v>288</v>
      </c>
      <c r="AC5" s="145" t="s">
        <v>289</v>
      </c>
      <c r="AD5" s="145" t="s">
        <v>290</v>
      </c>
      <c r="AE5" s="145" t="s">
        <v>291</v>
      </c>
      <c r="AF5" s="145" t="s">
        <v>292</v>
      </c>
      <c r="AG5" s="145" t="s">
        <v>293</v>
      </c>
      <c r="AH5" s="145" t="s">
        <v>294</v>
      </c>
      <c r="AI5" s="145" t="s">
        <v>295</v>
      </c>
      <c r="AJ5" s="145" t="s">
        <v>296</v>
      </c>
      <c r="AK5" s="145" t="s">
        <v>297</v>
      </c>
      <c r="AL5" s="150"/>
      <c r="AM5" s="150"/>
    </row>
    <row r="6" spans="1:39" s="130" customFormat="1" ht="165.75" x14ac:dyDescent="0.25">
      <c r="A6" s="7">
        <v>2019000100057</v>
      </c>
      <c r="B6" s="55" t="s">
        <v>135</v>
      </c>
      <c r="C6" s="5" t="s">
        <v>136</v>
      </c>
      <c r="D6" s="5" t="s">
        <v>137</v>
      </c>
      <c r="E6" s="12" t="s">
        <v>138</v>
      </c>
      <c r="F6" s="12" t="s">
        <v>139</v>
      </c>
      <c r="G6" s="9">
        <v>2596120787</v>
      </c>
      <c r="H6" s="9">
        <v>1998000000</v>
      </c>
      <c r="I6" s="9">
        <f t="shared" si="0"/>
        <v>598120787</v>
      </c>
      <c r="J6" s="5" t="s">
        <v>363</v>
      </c>
      <c r="K6" s="5" t="s">
        <v>415</v>
      </c>
      <c r="L6" s="4" t="s">
        <v>111</v>
      </c>
      <c r="M6" s="4" t="s">
        <v>141</v>
      </c>
      <c r="N6" s="10" t="s">
        <v>142</v>
      </c>
      <c r="O6" s="5" t="s">
        <v>416</v>
      </c>
      <c r="P6" s="5" t="s">
        <v>417</v>
      </c>
      <c r="Q6" s="5" t="s">
        <v>418</v>
      </c>
      <c r="R6" s="145" t="s">
        <v>298</v>
      </c>
      <c r="S6" s="145" t="s">
        <v>299</v>
      </c>
      <c r="T6" s="14" t="s">
        <v>300</v>
      </c>
      <c r="U6" s="14" t="s">
        <v>301</v>
      </c>
      <c r="V6" s="14" t="s">
        <v>302</v>
      </c>
      <c r="W6" s="145" t="s">
        <v>303</v>
      </c>
      <c r="X6" s="145" t="s">
        <v>304</v>
      </c>
      <c r="Y6" s="14" t="s">
        <v>305</v>
      </c>
      <c r="Z6" s="145" t="s">
        <v>306</v>
      </c>
      <c r="AA6" s="145" t="s">
        <v>307</v>
      </c>
      <c r="AB6" s="145" t="s">
        <v>308</v>
      </c>
      <c r="AC6" s="145" t="s">
        <v>309</v>
      </c>
      <c r="AD6" s="145" t="s">
        <v>310</v>
      </c>
      <c r="AE6" s="145" t="s">
        <v>311</v>
      </c>
      <c r="AF6" s="145" t="s">
        <v>312</v>
      </c>
      <c r="AG6" s="145" t="s">
        <v>313</v>
      </c>
      <c r="AH6" s="145" t="s">
        <v>314</v>
      </c>
      <c r="AI6" s="145" t="s">
        <v>315</v>
      </c>
      <c r="AJ6" s="145" t="s">
        <v>316</v>
      </c>
      <c r="AK6" s="152" t="s">
        <v>317</v>
      </c>
      <c r="AL6" s="145" t="s">
        <v>318</v>
      </c>
      <c r="AM6" s="153"/>
    </row>
    <row r="7" spans="1:39" ht="357" x14ac:dyDescent="0.25">
      <c r="A7" s="7">
        <v>2020000100115</v>
      </c>
      <c r="B7" s="55" t="s">
        <v>143</v>
      </c>
      <c r="C7" s="5" t="s">
        <v>144</v>
      </c>
      <c r="D7" s="11">
        <v>1063454</v>
      </c>
      <c r="E7" s="12" t="s">
        <v>145</v>
      </c>
      <c r="F7" s="12" t="s">
        <v>146</v>
      </c>
      <c r="G7" s="9">
        <v>3144936286</v>
      </c>
      <c r="H7" s="9">
        <v>3026098942</v>
      </c>
      <c r="I7" s="9">
        <f t="shared" si="0"/>
        <v>118837344</v>
      </c>
      <c r="J7" s="5" t="s">
        <v>352</v>
      </c>
      <c r="K7" s="5" t="s">
        <v>419</v>
      </c>
      <c r="L7" s="4" t="s">
        <v>111</v>
      </c>
      <c r="M7" s="4" t="s">
        <v>112</v>
      </c>
      <c r="N7" s="10" t="s">
        <v>353</v>
      </c>
      <c r="O7" s="5" t="s">
        <v>147</v>
      </c>
      <c r="P7" s="5" t="s">
        <v>148</v>
      </c>
      <c r="Q7" s="5" t="s">
        <v>149</v>
      </c>
      <c r="R7" s="145" t="s">
        <v>320</v>
      </c>
      <c r="S7" s="145" t="s">
        <v>321</v>
      </c>
      <c r="T7" s="145" t="s">
        <v>322</v>
      </c>
      <c r="U7" s="145" t="s">
        <v>323</v>
      </c>
      <c r="V7" s="145" t="s">
        <v>319</v>
      </c>
      <c r="W7" s="145" t="s">
        <v>324</v>
      </c>
      <c r="X7" s="145" t="s">
        <v>325</v>
      </c>
      <c r="Y7" s="145" t="s">
        <v>326</v>
      </c>
      <c r="Z7" s="145" t="s">
        <v>327</v>
      </c>
      <c r="AA7" s="145" t="s">
        <v>328</v>
      </c>
      <c r="AB7" s="145" t="s">
        <v>329</v>
      </c>
      <c r="AC7" s="149"/>
      <c r="AD7" s="149"/>
      <c r="AE7" s="149"/>
      <c r="AF7" s="149"/>
      <c r="AG7" s="149"/>
      <c r="AH7" s="149"/>
      <c r="AI7" s="150"/>
      <c r="AJ7" s="150"/>
      <c r="AK7" s="150"/>
      <c r="AL7" s="150"/>
      <c r="AM7" s="150"/>
    </row>
    <row r="8" spans="1:39" ht="255" x14ac:dyDescent="0.25">
      <c r="A8" s="7">
        <v>2019000100060</v>
      </c>
      <c r="B8" s="55" t="s">
        <v>150</v>
      </c>
      <c r="C8" s="5" t="s">
        <v>203</v>
      </c>
      <c r="D8" s="4">
        <v>250</v>
      </c>
      <c r="E8" s="12" t="s">
        <v>151</v>
      </c>
      <c r="F8" s="12" t="s">
        <v>152</v>
      </c>
      <c r="G8" s="13">
        <v>2842760780</v>
      </c>
      <c r="H8" s="9">
        <v>2000000000</v>
      </c>
      <c r="I8" s="9">
        <f t="shared" si="0"/>
        <v>842760780</v>
      </c>
      <c r="J8" s="5" t="s">
        <v>140</v>
      </c>
      <c r="K8" s="5" t="s">
        <v>238</v>
      </c>
      <c r="L8" s="4" t="s">
        <v>111</v>
      </c>
      <c r="M8" s="4" t="s">
        <v>141</v>
      </c>
      <c r="N8" s="14" t="s">
        <v>153</v>
      </c>
      <c r="O8" s="144" t="s">
        <v>371</v>
      </c>
      <c r="P8" s="5" t="s">
        <v>154</v>
      </c>
      <c r="Q8" s="5" t="s">
        <v>155</v>
      </c>
      <c r="R8" s="145" t="s">
        <v>330</v>
      </c>
      <c r="S8" s="145" t="s">
        <v>331</v>
      </c>
      <c r="T8" s="145" t="s">
        <v>332</v>
      </c>
      <c r="U8" s="145" t="s">
        <v>333</v>
      </c>
      <c r="V8" s="145" t="s">
        <v>334</v>
      </c>
      <c r="W8" s="145" t="s">
        <v>335</v>
      </c>
      <c r="X8" s="145" t="s">
        <v>336</v>
      </c>
      <c r="Y8" s="145" t="s">
        <v>337</v>
      </c>
      <c r="Z8" s="145" t="s">
        <v>338</v>
      </c>
      <c r="AA8" s="145" t="s">
        <v>339</v>
      </c>
      <c r="AB8" s="145" t="s">
        <v>340</v>
      </c>
      <c r="AC8" s="145" t="s">
        <v>341</v>
      </c>
      <c r="AD8" s="145" t="s">
        <v>342</v>
      </c>
      <c r="AE8" s="145" t="s">
        <v>343</v>
      </c>
      <c r="AF8" s="145" t="s">
        <v>344</v>
      </c>
      <c r="AG8" s="149"/>
      <c r="AH8" s="149"/>
      <c r="AI8" s="150"/>
      <c r="AJ8" s="150"/>
      <c r="AK8" s="150"/>
      <c r="AL8" s="150"/>
      <c r="AM8" s="150"/>
    </row>
    <row r="9" spans="1:39" s="129" customFormat="1" ht="51" x14ac:dyDescent="0.25">
      <c r="A9" s="128">
        <v>2021000100001</v>
      </c>
      <c r="B9" s="5" t="s">
        <v>239</v>
      </c>
      <c r="C9" s="144" t="s">
        <v>372</v>
      </c>
      <c r="D9" s="5">
        <v>4</v>
      </c>
      <c r="E9" s="5" t="s">
        <v>240</v>
      </c>
      <c r="F9" s="5" t="s">
        <v>241</v>
      </c>
      <c r="G9" s="9">
        <v>1031822720</v>
      </c>
      <c r="H9" s="9">
        <v>854000000</v>
      </c>
      <c r="I9" s="9">
        <f t="shared" si="0"/>
        <v>177822720</v>
      </c>
      <c r="J9" s="5" t="s">
        <v>120</v>
      </c>
      <c r="K9" s="5" t="s">
        <v>121</v>
      </c>
      <c r="L9" s="5" t="s">
        <v>242</v>
      </c>
      <c r="M9" s="5" t="s">
        <v>243</v>
      </c>
      <c r="N9" s="144" t="s">
        <v>373</v>
      </c>
      <c r="O9" s="144" t="s">
        <v>374</v>
      </c>
      <c r="P9" s="5" t="s">
        <v>125</v>
      </c>
      <c r="Q9" s="144" t="s">
        <v>375</v>
      </c>
      <c r="R9" s="144" t="s">
        <v>376</v>
      </c>
      <c r="S9" s="144" t="s">
        <v>377</v>
      </c>
      <c r="T9" s="144" t="s">
        <v>378</v>
      </c>
      <c r="U9" s="5"/>
      <c r="V9" s="5"/>
      <c r="W9" s="5"/>
      <c r="X9" s="5"/>
      <c r="Y9" s="5"/>
      <c r="Z9" s="5"/>
      <c r="AA9" s="5"/>
      <c r="AB9" s="5"/>
      <c r="AC9" s="5"/>
      <c r="AD9" s="5"/>
      <c r="AE9" s="5"/>
      <c r="AF9" s="5"/>
      <c r="AG9" s="5"/>
      <c r="AH9" s="5"/>
      <c r="AI9" s="5"/>
      <c r="AJ9" s="5"/>
      <c r="AK9" s="5"/>
      <c r="AL9" s="5"/>
      <c r="AM9" s="5"/>
    </row>
    <row r="10" spans="1:39" ht="127.5" x14ac:dyDescent="0.25">
      <c r="A10" s="128">
        <v>2021000100100</v>
      </c>
      <c r="B10" s="145" t="s">
        <v>379</v>
      </c>
      <c r="C10" s="5" t="s">
        <v>380</v>
      </c>
      <c r="D10" s="5">
        <v>8</v>
      </c>
      <c r="E10" s="5" t="s">
        <v>381</v>
      </c>
      <c r="F10" s="5" t="s">
        <v>382</v>
      </c>
      <c r="G10" s="9">
        <v>1304675376</v>
      </c>
      <c r="H10" s="9">
        <v>1143150000</v>
      </c>
      <c r="I10" s="9">
        <f t="shared" si="0"/>
        <v>161525376</v>
      </c>
      <c r="J10" s="5" t="s">
        <v>120</v>
      </c>
      <c r="K10" s="5" t="s">
        <v>121</v>
      </c>
      <c r="L10" s="5" t="s">
        <v>242</v>
      </c>
      <c r="M10" s="5" t="s">
        <v>383</v>
      </c>
      <c r="N10" s="5" t="s">
        <v>384</v>
      </c>
      <c r="O10" s="144" t="s">
        <v>385</v>
      </c>
      <c r="P10" s="5" t="s">
        <v>125</v>
      </c>
      <c r="Q10" s="144" t="s">
        <v>386</v>
      </c>
      <c r="R10" s="5" t="s">
        <v>387</v>
      </c>
      <c r="S10" s="5" t="s">
        <v>388</v>
      </c>
      <c r="T10" s="5" t="s">
        <v>389</v>
      </c>
      <c r="U10" s="5" t="s">
        <v>390</v>
      </c>
      <c r="V10" s="5" t="s">
        <v>391</v>
      </c>
      <c r="W10" s="5" t="s">
        <v>392</v>
      </c>
      <c r="X10" s="5"/>
      <c r="Y10" s="5"/>
      <c r="Z10" s="5"/>
      <c r="AA10" s="5"/>
      <c r="AB10" s="5"/>
      <c r="AC10" s="5"/>
      <c r="AD10" s="5"/>
      <c r="AE10" s="5"/>
      <c r="AF10" s="5"/>
      <c r="AG10" s="5"/>
      <c r="AH10" s="5"/>
      <c r="AI10" s="5"/>
      <c r="AJ10" s="5"/>
      <c r="AK10" s="5"/>
      <c r="AL10" s="5"/>
      <c r="AM10" s="5"/>
    </row>
    <row r="11" spans="1:39" ht="76.5" x14ac:dyDescent="0.25">
      <c r="A11" s="128">
        <v>2022005500023</v>
      </c>
      <c r="B11" s="146" t="s">
        <v>393</v>
      </c>
      <c r="C11" s="5" t="s">
        <v>394</v>
      </c>
      <c r="D11" s="14">
        <v>5624</v>
      </c>
      <c r="E11" s="147" t="s">
        <v>395</v>
      </c>
      <c r="F11" s="147" t="s">
        <v>396</v>
      </c>
      <c r="G11" s="148">
        <v>5369743308</v>
      </c>
      <c r="H11" s="154">
        <v>0</v>
      </c>
      <c r="I11" s="154">
        <f t="shared" si="0"/>
        <v>5369743308</v>
      </c>
      <c r="J11" s="14" t="s">
        <v>397</v>
      </c>
      <c r="K11" s="14" t="s">
        <v>383</v>
      </c>
      <c r="L11" s="5" t="s">
        <v>242</v>
      </c>
      <c r="M11" s="5" t="s">
        <v>398</v>
      </c>
      <c r="N11" s="5" t="s">
        <v>399</v>
      </c>
      <c r="O11" s="5" t="s">
        <v>400</v>
      </c>
      <c r="P11" s="4" t="s">
        <v>401</v>
      </c>
      <c r="Q11" s="5" t="s">
        <v>402</v>
      </c>
      <c r="R11" s="149" t="s">
        <v>403</v>
      </c>
      <c r="S11" s="145" t="s">
        <v>404</v>
      </c>
      <c r="T11" s="150"/>
      <c r="U11" s="150"/>
      <c r="V11" s="150"/>
      <c r="W11" s="150"/>
      <c r="X11" s="150"/>
      <c r="Y11" s="150"/>
      <c r="Z11" s="150"/>
      <c r="AA11" s="150"/>
      <c r="AB11" s="150"/>
      <c r="AC11" s="150"/>
      <c r="AD11" s="150"/>
      <c r="AE11" s="150"/>
      <c r="AF11" s="150"/>
      <c r="AG11" s="150"/>
      <c r="AH11" s="150"/>
      <c r="AI11" s="150"/>
      <c r="AJ11" s="150"/>
      <c r="AK11" s="150"/>
      <c r="AL11" s="150"/>
      <c r="AM11" s="150"/>
    </row>
    <row r="12" spans="1:39" ht="76.5" x14ac:dyDescent="0.25">
      <c r="A12" s="151">
        <v>2022005500054</v>
      </c>
      <c r="B12" s="55" t="s">
        <v>405</v>
      </c>
      <c r="C12" s="5" t="s">
        <v>406</v>
      </c>
      <c r="D12" s="4">
        <v>1100</v>
      </c>
      <c r="E12" s="4" t="s">
        <v>407</v>
      </c>
      <c r="F12" s="4" t="s">
        <v>408</v>
      </c>
      <c r="G12" s="13">
        <v>4080866865</v>
      </c>
      <c r="H12" s="13">
        <v>4067434133</v>
      </c>
      <c r="I12" s="13">
        <f t="shared" si="0"/>
        <v>13432732</v>
      </c>
      <c r="J12" s="4" t="s">
        <v>409</v>
      </c>
      <c r="K12" s="14" t="s">
        <v>383</v>
      </c>
      <c r="L12" s="5" t="s">
        <v>242</v>
      </c>
      <c r="M12" s="5" t="s">
        <v>398</v>
      </c>
      <c r="N12" s="5" t="s">
        <v>420</v>
      </c>
      <c r="O12" s="5" t="s">
        <v>421</v>
      </c>
      <c r="P12" s="4" t="s">
        <v>422</v>
      </c>
      <c r="Q12" s="5" t="s">
        <v>423</v>
      </c>
      <c r="R12" s="5" t="s">
        <v>410</v>
      </c>
      <c r="S12" s="5" t="s">
        <v>411</v>
      </c>
      <c r="T12" s="5" t="s">
        <v>412</v>
      </c>
      <c r="U12" s="4"/>
      <c r="V12" s="4"/>
      <c r="W12" s="4"/>
      <c r="X12" s="4"/>
      <c r="Y12" s="4"/>
      <c r="Z12" s="4"/>
      <c r="AA12" s="4"/>
      <c r="AB12" s="4"/>
      <c r="AC12" s="4"/>
      <c r="AD12" s="4"/>
      <c r="AE12" s="4"/>
      <c r="AF12" s="4"/>
      <c r="AG12" s="4"/>
      <c r="AH12" s="4"/>
      <c r="AI12" s="4"/>
      <c r="AJ12" s="4"/>
      <c r="AK12" s="4"/>
      <c r="AL12" s="4"/>
      <c r="AM12" s="4"/>
    </row>
    <row r="13" spans="1:39" ht="267.75" x14ac:dyDescent="0.25">
      <c r="A13" s="155">
        <v>2021000100384</v>
      </c>
      <c r="B13" s="156" t="s">
        <v>424</v>
      </c>
      <c r="C13" s="14" t="s">
        <v>450</v>
      </c>
      <c r="D13" s="152" t="s">
        <v>425</v>
      </c>
      <c r="E13" s="157" t="s">
        <v>426</v>
      </c>
      <c r="F13" s="157" t="s">
        <v>427</v>
      </c>
      <c r="G13" s="158">
        <f>+H13+I13</f>
        <v>3705892758</v>
      </c>
      <c r="H13" s="158">
        <v>2857922349</v>
      </c>
      <c r="I13" s="158">
        <f>355147329+492823080</f>
        <v>847970409</v>
      </c>
      <c r="J13" s="157" t="s">
        <v>140</v>
      </c>
      <c r="K13" s="157" t="s">
        <v>383</v>
      </c>
      <c r="L13" s="157" t="s">
        <v>242</v>
      </c>
      <c r="M13" s="157" t="s">
        <v>383</v>
      </c>
      <c r="N13" s="152" t="s">
        <v>428</v>
      </c>
      <c r="O13" s="145" t="s">
        <v>429</v>
      </c>
      <c r="P13" s="152" t="s">
        <v>148</v>
      </c>
      <c r="Q13" s="145" t="s">
        <v>430</v>
      </c>
      <c r="R13" s="145" t="s">
        <v>431</v>
      </c>
      <c r="S13" s="145" t="s">
        <v>432</v>
      </c>
      <c r="T13" s="145" t="s">
        <v>433</v>
      </c>
      <c r="U13" s="145" t="s">
        <v>434</v>
      </c>
      <c r="V13" s="145" t="s">
        <v>435</v>
      </c>
      <c r="W13" s="145" t="s">
        <v>436</v>
      </c>
      <c r="X13" s="145" t="s">
        <v>437</v>
      </c>
      <c r="Y13" s="145" t="s">
        <v>438</v>
      </c>
      <c r="Z13" s="145" t="s">
        <v>439</v>
      </c>
      <c r="AA13" s="145" t="s">
        <v>440</v>
      </c>
      <c r="AB13" s="145" t="s">
        <v>441</v>
      </c>
      <c r="AC13" s="145" t="s">
        <v>442</v>
      </c>
      <c r="AD13" s="145" t="s">
        <v>443</v>
      </c>
      <c r="AE13" s="145" t="s">
        <v>444</v>
      </c>
      <c r="AF13" s="145" t="s">
        <v>445</v>
      </c>
      <c r="AG13" s="145" t="s">
        <v>446</v>
      </c>
      <c r="AH13" s="153"/>
      <c r="AI13" s="153"/>
      <c r="AJ13" s="153"/>
      <c r="AK13" s="153"/>
      <c r="AL13" s="153"/>
      <c r="AM13" s="153"/>
    </row>
    <row r="14" spans="1:39" ht="127.5" x14ac:dyDescent="0.25">
      <c r="A14" s="151">
        <v>2022000070012</v>
      </c>
      <c r="B14" s="145" t="s">
        <v>453</v>
      </c>
      <c r="C14" s="145" t="s">
        <v>454</v>
      </c>
      <c r="D14" s="8" t="s">
        <v>455</v>
      </c>
      <c r="E14" s="153" t="s">
        <v>447</v>
      </c>
      <c r="F14" s="153" t="s">
        <v>448</v>
      </c>
      <c r="G14" s="159">
        <v>743348332</v>
      </c>
      <c r="H14" s="159">
        <v>743348332</v>
      </c>
      <c r="I14" s="153">
        <v>0</v>
      </c>
      <c r="J14" s="153" t="s">
        <v>449</v>
      </c>
      <c r="K14" s="4" t="s">
        <v>383</v>
      </c>
      <c r="L14" s="153" t="s">
        <v>242</v>
      </c>
      <c r="M14" s="153" t="s">
        <v>383</v>
      </c>
      <c r="N14" s="145" t="s">
        <v>456</v>
      </c>
      <c r="O14" s="145" t="s">
        <v>457</v>
      </c>
      <c r="P14" s="145" t="s">
        <v>458</v>
      </c>
      <c r="Q14" s="145" t="s">
        <v>459</v>
      </c>
      <c r="R14" s="145" t="s">
        <v>460</v>
      </c>
      <c r="S14" s="145" t="s">
        <v>461</v>
      </c>
      <c r="T14" s="153"/>
      <c r="U14" s="153"/>
      <c r="V14" s="153"/>
      <c r="W14" s="153"/>
      <c r="X14" s="153"/>
      <c r="Y14" s="153"/>
      <c r="Z14" s="153"/>
      <c r="AA14" s="153"/>
      <c r="AB14" s="153"/>
      <c r="AC14" s="153"/>
      <c r="AD14" s="153"/>
      <c r="AE14" s="153"/>
      <c r="AF14" s="153"/>
      <c r="AG14" s="153"/>
      <c r="AH14" s="153"/>
      <c r="AI14" s="153"/>
      <c r="AJ14" s="153"/>
      <c r="AK14" s="153"/>
      <c r="AL14" s="153"/>
      <c r="AM14" s="153"/>
    </row>
    <row r="15" spans="1:39" ht="89.25" x14ac:dyDescent="0.25">
      <c r="A15" s="151">
        <v>2023005500030</v>
      </c>
      <c r="B15" s="145" t="s">
        <v>462</v>
      </c>
      <c r="C15" s="145" t="s">
        <v>463</v>
      </c>
      <c r="D15" s="8" t="s">
        <v>464</v>
      </c>
      <c r="E15" s="153" t="s">
        <v>465</v>
      </c>
      <c r="F15" s="153" t="s">
        <v>466</v>
      </c>
      <c r="G15" s="159">
        <v>1268848042</v>
      </c>
      <c r="H15" s="159">
        <v>1268848042</v>
      </c>
      <c r="I15" s="153">
        <v>0</v>
      </c>
      <c r="J15" s="153" t="s">
        <v>467</v>
      </c>
      <c r="K15" s="4" t="s">
        <v>383</v>
      </c>
      <c r="L15" s="153" t="s">
        <v>468</v>
      </c>
      <c r="M15" s="4" t="s">
        <v>383</v>
      </c>
      <c r="N15" s="145" t="s">
        <v>469</v>
      </c>
      <c r="O15" s="145" t="s">
        <v>470</v>
      </c>
      <c r="P15" s="145" t="s">
        <v>458</v>
      </c>
      <c r="Q15" s="5" t="s">
        <v>471</v>
      </c>
      <c r="R15" s="145" t="s">
        <v>472</v>
      </c>
      <c r="S15" s="145" t="s">
        <v>473</v>
      </c>
      <c r="T15" s="153"/>
      <c r="U15" s="153"/>
      <c r="V15" s="153"/>
      <c r="W15" s="153"/>
      <c r="X15" s="153"/>
      <c r="Y15" s="153"/>
      <c r="Z15" s="153"/>
      <c r="AA15" s="153"/>
      <c r="AB15" s="153"/>
      <c r="AC15" s="153"/>
      <c r="AD15" s="153"/>
      <c r="AE15" s="153"/>
      <c r="AF15" s="153"/>
      <c r="AG15" s="153"/>
      <c r="AH15" s="153"/>
      <c r="AI15" s="153"/>
      <c r="AJ15" s="153"/>
      <c r="AK15" s="153"/>
      <c r="AL15" s="153"/>
      <c r="AM15" s="153"/>
    </row>
    <row r="16" spans="1:39" ht="179.25" x14ac:dyDescent="0.25">
      <c r="A16" s="151">
        <v>2023005500290</v>
      </c>
      <c r="B16" s="145" t="s">
        <v>474</v>
      </c>
      <c r="C16" s="145" t="s">
        <v>475</v>
      </c>
      <c r="D16" s="5" t="s">
        <v>476</v>
      </c>
      <c r="E16" s="4" t="s">
        <v>477</v>
      </c>
      <c r="F16" s="4" t="s">
        <v>478</v>
      </c>
      <c r="G16" s="160">
        <v>22986971969.599998</v>
      </c>
      <c r="H16" s="160">
        <v>22986971969.599998</v>
      </c>
      <c r="I16" s="4">
        <v>0</v>
      </c>
      <c r="J16" s="4" t="s">
        <v>409</v>
      </c>
      <c r="K16" s="4" t="s">
        <v>383</v>
      </c>
      <c r="L16" s="153" t="s">
        <v>468</v>
      </c>
      <c r="M16" s="4" t="s">
        <v>383</v>
      </c>
      <c r="N16" s="149"/>
      <c r="O16" s="150"/>
      <c r="P16" s="150"/>
      <c r="Q16" s="150"/>
      <c r="R16" s="145" t="s">
        <v>479</v>
      </c>
      <c r="S16" s="145" t="s">
        <v>480</v>
      </c>
      <c r="T16" s="149" t="s">
        <v>481</v>
      </c>
      <c r="U16" s="150"/>
      <c r="V16" s="150"/>
      <c r="W16" s="150"/>
      <c r="X16" s="150"/>
      <c r="Y16" s="150"/>
      <c r="Z16" s="150"/>
      <c r="AA16" s="150"/>
      <c r="AB16" s="150"/>
      <c r="AC16" s="150"/>
      <c r="AD16" s="150"/>
      <c r="AE16" s="150"/>
      <c r="AF16" s="150"/>
      <c r="AG16" s="150"/>
      <c r="AH16" s="150"/>
      <c r="AI16" s="150"/>
      <c r="AJ16" s="150"/>
      <c r="AK16" s="150"/>
      <c r="AL16" s="150"/>
      <c r="AM16" s="150"/>
    </row>
    <row r="17" spans="1:39" ht="255" x14ac:dyDescent="0.25">
      <c r="A17" s="151">
        <v>2023005500305</v>
      </c>
      <c r="B17" s="145" t="s">
        <v>482</v>
      </c>
      <c r="C17" s="145" t="s">
        <v>483</v>
      </c>
      <c r="D17" s="153" t="s">
        <v>484</v>
      </c>
      <c r="E17" s="153" t="s">
        <v>485</v>
      </c>
      <c r="F17" s="4" t="s">
        <v>478</v>
      </c>
      <c r="G17" s="148">
        <v>46534514447</v>
      </c>
      <c r="H17" s="148">
        <v>46534514447</v>
      </c>
      <c r="I17" s="4">
        <v>0</v>
      </c>
      <c r="J17" s="4" t="s">
        <v>486</v>
      </c>
      <c r="K17" s="4" t="s">
        <v>383</v>
      </c>
      <c r="L17" s="153" t="s">
        <v>468</v>
      </c>
      <c r="M17" s="4" t="s">
        <v>383</v>
      </c>
      <c r="N17" s="149"/>
      <c r="O17" s="150"/>
      <c r="P17" s="150"/>
      <c r="Q17" s="150"/>
      <c r="R17" s="145" t="s">
        <v>487</v>
      </c>
      <c r="S17" s="145" t="s">
        <v>488</v>
      </c>
      <c r="T17" s="145" t="s">
        <v>489</v>
      </c>
      <c r="U17" s="145" t="s">
        <v>490</v>
      </c>
      <c r="V17" s="145" t="s">
        <v>491</v>
      </c>
      <c r="W17" s="145" t="s">
        <v>492</v>
      </c>
      <c r="X17" s="149"/>
      <c r="Y17" s="149"/>
      <c r="Z17" s="149"/>
      <c r="AA17" s="149"/>
      <c r="AB17" s="149"/>
      <c r="AC17" s="149"/>
      <c r="AD17" s="149"/>
      <c r="AE17" s="149"/>
      <c r="AF17" s="149"/>
      <c r="AG17" s="149"/>
      <c r="AH17" s="149"/>
      <c r="AI17" s="149"/>
      <c r="AJ17" s="149"/>
      <c r="AK17" s="149"/>
      <c r="AL17" s="149"/>
      <c r="AM17" s="149"/>
    </row>
  </sheetData>
  <sheetProtection algorithmName="SHA-512" hashValue="1ISQJCJHGXJZiDMV2Eye7/UWSsWVcXHlGsKDWLUnhfgj3aUrsDaxiPYuOVQ1SLTYHltCOJgK61ImANLbx40vdA==" saltValue="H3Z9WgVzxU2I+CBjJU72sA==" spinCount="100000" sheet="1" objects="1" scenarios="1"/>
  <mergeCells count="1">
    <mergeCell ref="R2:AM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4"/>
  <sheetViews>
    <sheetView topLeftCell="A67" workbookViewId="0">
      <selection activeCell="D86" sqref="D86"/>
    </sheetView>
  </sheetViews>
  <sheetFormatPr baseColWidth="10" defaultColWidth="10.85546875" defaultRowHeight="12.75" x14ac:dyDescent="0.25"/>
  <cols>
    <col min="1" max="2" width="13.28515625" style="49" customWidth="1"/>
    <col min="3" max="4" width="10.85546875" style="49"/>
    <col min="5" max="5" width="19.5703125" style="49" customWidth="1"/>
    <col min="6" max="6" width="14.140625" style="49" customWidth="1"/>
    <col min="7" max="7" width="10.85546875" style="49"/>
    <col min="8" max="8" width="22" style="49" bestFit="1" customWidth="1"/>
    <col min="9" max="16384" width="10.85546875" style="49"/>
  </cols>
  <sheetData>
    <row r="2" spans="1:8" s="63" customFormat="1" x14ac:dyDescent="0.25">
      <c r="A2" s="63" t="s">
        <v>0</v>
      </c>
      <c r="B2" s="63" t="s">
        <v>213</v>
      </c>
      <c r="C2" s="63" t="s">
        <v>209</v>
      </c>
      <c r="D2" s="63" t="s">
        <v>210</v>
      </c>
      <c r="E2" s="63" t="s">
        <v>211</v>
      </c>
      <c r="F2" s="63" t="s">
        <v>212</v>
      </c>
      <c r="H2" s="63" t="s">
        <v>231</v>
      </c>
    </row>
    <row r="3" spans="1:8" x14ac:dyDescent="0.25">
      <c r="A3" s="49" t="s">
        <v>52</v>
      </c>
      <c r="B3" s="49" t="s">
        <v>214</v>
      </c>
      <c r="C3" s="49">
        <v>2020</v>
      </c>
      <c r="D3" s="106">
        <v>43831</v>
      </c>
      <c r="E3" s="49" t="s">
        <v>55</v>
      </c>
      <c r="F3" s="49" t="s">
        <v>61</v>
      </c>
      <c r="H3" s="49" t="str">
        <f>CONCATENATE("En mi calidad de supervisor/interventor del proyecto ",'S1. Inf. General '!C11," identificado con BPIN ")</f>
        <v xml:space="preserve">En mi calidad de supervisor/interventor del proyecto  identificado con BPIN </v>
      </c>
    </row>
    <row r="4" spans="1:8" x14ac:dyDescent="0.25">
      <c r="A4" s="49" t="s">
        <v>9</v>
      </c>
      <c r="B4" s="49" t="s">
        <v>215</v>
      </c>
      <c r="C4" s="49">
        <v>2021</v>
      </c>
      <c r="D4" s="106">
        <v>43862</v>
      </c>
      <c r="E4" s="49" t="s">
        <v>57</v>
      </c>
      <c r="F4" s="49" t="s">
        <v>60</v>
      </c>
      <c r="H4" s="49" t="str">
        <f>CONCATENATE(" me permito remitir el informe de supervisión correspondiente al mes de ",'S1. Inf. General '!G8,".")</f>
        <v xml:space="preserve"> me permito remitir el informe de supervisión correspondiente al mes de .</v>
      </c>
    </row>
    <row r="5" spans="1:8" x14ac:dyDescent="0.25">
      <c r="B5" s="49" t="s">
        <v>216</v>
      </c>
      <c r="C5" s="49">
        <v>2022</v>
      </c>
      <c r="D5" s="106">
        <v>43891</v>
      </c>
      <c r="E5" s="49" t="s">
        <v>56</v>
      </c>
      <c r="F5" s="49" t="s">
        <v>62</v>
      </c>
      <c r="H5" s="49" t="s">
        <v>248</v>
      </c>
    </row>
    <row r="6" spans="1:8" x14ac:dyDescent="0.25">
      <c r="C6" s="49">
        <v>2023</v>
      </c>
      <c r="D6" s="106">
        <v>43922</v>
      </c>
      <c r="E6" s="49" t="s">
        <v>58</v>
      </c>
      <c r="F6" s="49" t="s">
        <v>86</v>
      </c>
    </row>
    <row r="7" spans="1:8" x14ac:dyDescent="0.25">
      <c r="D7" s="106">
        <v>43952</v>
      </c>
      <c r="E7" s="49" t="s">
        <v>59</v>
      </c>
      <c r="F7" s="49" t="s">
        <v>87</v>
      </c>
    </row>
    <row r="8" spans="1:8" x14ac:dyDescent="0.25">
      <c r="D8" s="106">
        <v>43983</v>
      </c>
    </row>
    <row r="9" spans="1:8" x14ac:dyDescent="0.25">
      <c r="D9" s="106">
        <v>44013</v>
      </c>
    </row>
    <row r="10" spans="1:8" x14ac:dyDescent="0.25">
      <c r="D10" s="106">
        <v>44044</v>
      </c>
    </row>
    <row r="11" spans="1:8" x14ac:dyDescent="0.25">
      <c r="D11" s="106">
        <v>44075</v>
      </c>
    </row>
    <row r="12" spans="1:8" x14ac:dyDescent="0.25">
      <c r="D12" s="106">
        <v>44105</v>
      </c>
    </row>
    <row r="13" spans="1:8" x14ac:dyDescent="0.25">
      <c r="D13" s="106">
        <v>44136</v>
      </c>
    </row>
    <row r="14" spans="1:8" x14ac:dyDescent="0.25">
      <c r="D14" s="106">
        <v>44166</v>
      </c>
    </row>
    <row r="15" spans="1:8" x14ac:dyDescent="0.25">
      <c r="D15" s="106">
        <v>44197</v>
      </c>
    </row>
    <row r="16" spans="1:8" x14ac:dyDescent="0.25">
      <c r="D16" s="106">
        <v>44228</v>
      </c>
    </row>
    <row r="17" spans="4:4" x14ac:dyDescent="0.25">
      <c r="D17" s="106">
        <v>44256</v>
      </c>
    </row>
    <row r="18" spans="4:4" x14ac:dyDescent="0.25">
      <c r="D18" s="106">
        <v>44287</v>
      </c>
    </row>
    <row r="19" spans="4:4" x14ac:dyDescent="0.25">
      <c r="D19" s="106">
        <v>44317</v>
      </c>
    </row>
    <row r="20" spans="4:4" x14ac:dyDescent="0.25">
      <c r="D20" s="106">
        <v>44348</v>
      </c>
    </row>
    <row r="21" spans="4:4" x14ac:dyDescent="0.25">
      <c r="D21" s="106">
        <v>44378</v>
      </c>
    </row>
    <row r="22" spans="4:4" x14ac:dyDescent="0.25">
      <c r="D22" s="106">
        <v>44409</v>
      </c>
    </row>
    <row r="23" spans="4:4" x14ac:dyDescent="0.25">
      <c r="D23" s="106">
        <v>44440</v>
      </c>
    </row>
    <row r="24" spans="4:4" x14ac:dyDescent="0.25">
      <c r="D24" s="106">
        <v>44470</v>
      </c>
    </row>
    <row r="25" spans="4:4" x14ac:dyDescent="0.25">
      <c r="D25" s="106">
        <v>44501</v>
      </c>
    </row>
    <row r="26" spans="4:4" x14ac:dyDescent="0.25">
      <c r="D26" s="106">
        <v>44531</v>
      </c>
    </row>
    <row r="27" spans="4:4" x14ac:dyDescent="0.25">
      <c r="D27" s="106">
        <v>44562</v>
      </c>
    </row>
    <row r="28" spans="4:4" x14ac:dyDescent="0.25">
      <c r="D28" s="106">
        <v>44593</v>
      </c>
    </row>
    <row r="29" spans="4:4" x14ac:dyDescent="0.25">
      <c r="D29" s="106">
        <v>44621</v>
      </c>
    </row>
    <row r="30" spans="4:4" x14ac:dyDescent="0.25">
      <c r="D30" s="106">
        <v>44652</v>
      </c>
    </row>
    <row r="31" spans="4:4" x14ac:dyDescent="0.25">
      <c r="D31" s="106">
        <v>44682</v>
      </c>
    </row>
    <row r="32" spans="4:4" x14ac:dyDescent="0.25">
      <c r="D32" s="106">
        <v>44713</v>
      </c>
    </row>
    <row r="33" spans="4:4" x14ac:dyDescent="0.25">
      <c r="D33" s="106">
        <v>44743</v>
      </c>
    </row>
    <row r="34" spans="4:4" x14ac:dyDescent="0.25">
      <c r="D34" s="106">
        <v>44774</v>
      </c>
    </row>
    <row r="35" spans="4:4" x14ac:dyDescent="0.25">
      <c r="D35" s="106">
        <v>44805</v>
      </c>
    </row>
    <row r="36" spans="4:4" x14ac:dyDescent="0.25">
      <c r="D36" s="106">
        <v>44835</v>
      </c>
    </row>
    <row r="37" spans="4:4" x14ac:dyDescent="0.25">
      <c r="D37" s="106">
        <v>44866</v>
      </c>
    </row>
    <row r="38" spans="4:4" x14ac:dyDescent="0.25">
      <c r="D38" s="106">
        <v>44896</v>
      </c>
    </row>
    <row r="39" spans="4:4" x14ac:dyDescent="0.25">
      <c r="D39" s="106">
        <v>44927</v>
      </c>
    </row>
    <row r="40" spans="4:4" x14ac:dyDescent="0.25">
      <c r="D40" s="106">
        <v>44958</v>
      </c>
    </row>
    <row r="41" spans="4:4" x14ac:dyDescent="0.25">
      <c r="D41" s="106">
        <v>44986</v>
      </c>
    </row>
    <row r="42" spans="4:4" x14ac:dyDescent="0.25">
      <c r="D42" s="106">
        <v>45017</v>
      </c>
    </row>
    <row r="43" spans="4:4" x14ac:dyDescent="0.25">
      <c r="D43" s="106">
        <v>45047</v>
      </c>
    </row>
    <row r="44" spans="4:4" x14ac:dyDescent="0.25">
      <c r="D44" s="106">
        <v>45078</v>
      </c>
    </row>
    <row r="45" spans="4:4" x14ac:dyDescent="0.25">
      <c r="D45" s="106">
        <v>45108</v>
      </c>
    </row>
    <row r="46" spans="4:4" x14ac:dyDescent="0.25">
      <c r="D46" s="106">
        <v>45139</v>
      </c>
    </row>
    <row r="47" spans="4:4" x14ac:dyDescent="0.25">
      <c r="D47" s="106">
        <v>45170</v>
      </c>
    </row>
    <row r="48" spans="4:4" x14ac:dyDescent="0.25">
      <c r="D48" s="106">
        <v>45200</v>
      </c>
    </row>
    <row r="49" spans="4:4" x14ac:dyDescent="0.25">
      <c r="D49" s="106">
        <v>45231</v>
      </c>
    </row>
    <row r="50" spans="4:4" x14ac:dyDescent="0.25">
      <c r="D50" s="106">
        <v>45261</v>
      </c>
    </row>
    <row r="51" spans="4:4" x14ac:dyDescent="0.25">
      <c r="D51" s="106">
        <v>45292</v>
      </c>
    </row>
    <row r="52" spans="4:4" x14ac:dyDescent="0.25">
      <c r="D52" s="106">
        <v>45323</v>
      </c>
    </row>
    <row r="53" spans="4:4" x14ac:dyDescent="0.25">
      <c r="D53" s="106">
        <v>45352</v>
      </c>
    </row>
    <row r="54" spans="4:4" x14ac:dyDescent="0.25">
      <c r="D54" s="106">
        <v>45383</v>
      </c>
    </row>
    <row r="55" spans="4:4" x14ac:dyDescent="0.25">
      <c r="D55" s="106">
        <v>45413</v>
      </c>
    </row>
    <row r="56" spans="4:4" x14ac:dyDescent="0.25">
      <c r="D56" s="106">
        <v>45444</v>
      </c>
    </row>
    <row r="57" spans="4:4" x14ac:dyDescent="0.25">
      <c r="D57" s="106">
        <v>45474</v>
      </c>
    </row>
    <row r="58" spans="4:4" x14ac:dyDescent="0.25">
      <c r="D58" s="106">
        <v>45505</v>
      </c>
    </row>
    <row r="59" spans="4:4" x14ac:dyDescent="0.25">
      <c r="D59" s="106">
        <v>45536</v>
      </c>
    </row>
    <row r="60" spans="4:4" x14ac:dyDescent="0.25">
      <c r="D60" s="106">
        <v>45566</v>
      </c>
    </row>
    <row r="61" spans="4:4" x14ac:dyDescent="0.25">
      <c r="D61" s="106">
        <v>45597</v>
      </c>
    </row>
    <row r="62" spans="4:4" x14ac:dyDescent="0.25">
      <c r="D62" s="106">
        <v>45627</v>
      </c>
    </row>
    <row r="63" spans="4:4" x14ac:dyDescent="0.25">
      <c r="D63" s="106">
        <v>45658</v>
      </c>
    </row>
    <row r="64" spans="4:4" x14ac:dyDescent="0.25">
      <c r="D64" s="106">
        <v>45689</v>
      </c>
    </row>
    <row r="65" spans="1:4" x14ac:dyDescent="0.25">
      <c r="D65" s="106">
        <v>45717</v>
      </c>
    </row>
    <row r="66" spans="1:4" x14ac:dyDescent="0.25">
      <c r="D66" s="106">
        <v>45748</v>
      </c>
    </row>
    <row r="67" spans="1:4" x14ac:dyDescent="0.25">
      <c r="D67" s="106">
        <v>45778</v>
      </c>
    </row>
    <row r="68" spans="1:4" x14ac:dyDescent="0.25">
      <c r="D68" s="106">
        <v>45809</v>
      </c>
    </row>
    <row r="69" spans="1:4" x14ac:dyDescent="0.25">
      <c r="A69" s="106"/>
      <c r="B69" s="106"/>
      <c r="D69" s="106">
        <v>45839</v>
      </c>
    </row>
    <row r="70" spans="1:4" x14ac:dyDescent="0.25">
      <c r="A70" s="106"/>
      <c r="B70" s="106"/>
      <c r="D70" s="106">
        <v>45870</v>
      </c>
    </row>
    <row r="71" spans="1:4" x14ac:dyDescent="0.25">
      <c r="A71" s="106"/>
      <c r="B71" s="106"/>
      <c r="D71" s="106">
        <v>45901</v>
      </c>
    </row>
    <row r="72" spans="1:4" x14ac:dyDescent="0.25">
      <c r="A72" s="106"/>
      <c r="B72" s="106"/>
      <c r="D72" s="106">
        <v>45931</v>
      </c>
    </row>
    <row r="73" spans="1:4" x14ac:dyDescent="0.25">
      <c r="D73" s="106">
        <v>45962</v>
      </c>
    </row>
    <row r="74" spans="1:4" x14ac:dyDescent="0.25">
      <c r="D74" s="106">
        <v>45992</v>
      </c>
    </row>
    <row r="75" spans="1:4" x14ac:dyDescent="0.25">
      <c r="D75" s="106">
        <v>46023</v>
      </c>
    </row>
    <row r="76" spans="1:4" x14ac:dyDescent="0.25">
      <c r="D76" s="106">
        <v>46054</v>
      </c>
    </row>
    <row r="77" spans="1:4" x14ac:dyDescent="0.25">
      <c r="D77" s="106">
        <v>46082</v>
      </c>
    </row>
    <row r="78" spans="1:4" x14ac:dyDescent="0.25">
      <c r="D78" s="106">
        <v>46113</v>
      </c>
    </row>
    <row r="79" spans="1:4" x14ac:dyDescent="0.25">
      <c r="D79" s="106">
        <v>46143</v>
      </c>
    </row>
    <row r="80" spans="1:4" x14ac:dyDescent="0.25">
      <c r="D80" s="106">
        <v>46174</v>
      </c>
    </row>
    <row r="81" spans="4:4" x14ac:dyDescent="0.25">
      <c r="D81" s="106">
        <v>46204</v>
      </c>
    </row>
    <row r="82" spans="4:4" x14ac:dyDescent="0.25">
      <c r="D82" s="106">
        <v>46235</v>
      </c>
    </row>
    <row r="83" spans="4:4" x14ac:dyDescent="0.25">
      <c r="D83" s="106">
        <v>46266</v>
      </c>
    </row>
    <row r="84" spans="4:4" x14ac:dyDescent="0.25">
      <c r="D84" s="106">
        <v>46296</v>
      </c>
    </row>
    <row r="85" spans="4:4" x14ac:dyDescent="0.25">
      <c r="D85" s="106">
        <v>46327</v>
      </c>
    </row>
    <row r="86" spans="4:4" x14ac:dyDescent="0.25">
      <c r="D86" s="106">
        <v>46357</v>
      </c>
    </row>
    <row r="87" spans="4:4" x14ac:dyDescent="0.25">
      <c r="D87" s="106"/>
    </row>
    <row r="88" spans="4:4" x14ac:dyDescent="0.25">
      <c r="D88" s="106"/>
    </row>
    <row r="89" spans="4:4" x14ac:dyDescent="0.25">
      <c r="D89" s="106"/>
    </row>
    <row r="90" spans="4:4" x14ac:dyDescent="0.25">
      <c r="D90" s="106"/>
    </row>
    <row r="91" spans="4:4" x14ac:dyDescent="0.25">
      <c r="D91" s="106"/>
    </row>
    <row r="92" spans="4:4" x14ac:dyDescent="0.25">
      <c r="D92" s="106"/>
    </row>
    <row r="93" spans="4:4" x14ac:dyDescent="0.25">
      <c r="D93" s="106"/>
    </row>
    <row r="94" spans="4:4" x14ac:dyDescent="0.25">
      <c r="D94" s="106"/>
    </row>
    <row r="95" spans="4:4" x14ac:dyDescent="0.25">
      <c r="D95" s="106"/>
    </row>
    <row r="96" spans="4:4" x14ac:dyDescent="0.25">
      <c r="D96" s="106"/>
    </row>
    <row r="97" spans="4:4" x14ac:dyDescent="0.25">
      <c r="D97" s="106"/>
    </row>
    <row r="98" spans="4:4" x14ac:dyDescent="0.25">
      <c r="D98" s="106"/>
    </row>
    <row r="99" spans="4:4" x14ac:dyDescent="0.25">
      <c r="D99" s="106"/>
    </row>
    <row r="100" spans="4:4" x14ac:dyDescent="0.25">
      <c r="D100" s="106"/>
    </row>
    <row r="101" spans="4:4" x14ac:dyDescent="0.25">
      <c r="D101" s="106"/>
    </row>
    <row r="102" spans="4:4" x14ac:dyDescent="0.25">
      <c r="D102" s="106"/>
    </row>
    <row r="103" spans="4:4" x14ac:dyDescent="0.25">
      <c r="D103" s="106"/>
    </row>
    <row r="104" spans="4:4" x14ac:dyDescent="0.25">
      <c r="D104" s="106"/>
    </row>
    <row r="105" spans="4:4" x14ac:dyDescent="0.25">
      <c r="D105" s="106"/>
    </row>
    <row r="106" spans="4:4" x14ac:dyDescent="0.25">
      <c r="D106" s="106"/>
    </row>
    <row r="107" spans="4:4" x14ac:dyDescent="0.25">
      <c r="D107" s="106"/>
    </row>
    <row r="108" spans="4:4" x14ac:dyDescent="0.25">
      <c r="D108" s="106"/>
    </row>
    <row r="109" spans="4:4" x14ac:dyDescent="0.25">
      <c r="D109" s="106"/>
    </row>
    <row r="110" spans="4:4" x14ac:dyDescent="0.25">
      <c r="D110" s="106"/>
    </row>
    <row r="111" spans="4:4" x14ac:dyDescent="0.25">
      <c r="D111" s="106"/>
    </row>
    <row r="112" spans="4:4" x14ac:dyDescent="0.25">
      <c r="D112" s="106"/>
    </row>
    <row r="113" spans="4:4" x14ac:dyDescent="0.25">
      <c r="D113" s="106"/>
    </row>
    <row r="114" spans="4:4" x14ac:dyDescent="0.25">
      <c r="D114" s="106"/>
    </row>
    <row r="115" spans="4:4" x14ac:dyDescent="0.25">
      <c r="D115" s="106"/>
    </row>
    <row r="116" spans="4:4" x14ac:dyDescent="0.25">
      <c r="D116" s="106"/>
    </row>
    <row r="117" spans="4:4" x14ac:dyDescent="0.25">
      <c r="D117" s="106"/>
    </row>
    <row r="118" spans="4:4" x14ac:dyDescent="0.25">
      <c r="D118" s="106"/>
    </row>
    <row r="119" spans="4:4" x14ac:dyDescent="0.25">
      <c r="D119" s="106"/>
    </row>
    <row r="120" spans="4:4" x14ac:dyDescent="0.25">
      <c r="D120" s="106"/>
    </row>
    <row r="121" spans="4:4" x14ac:dyDescent="0.25">
      <c r="D121" s="106"/>
    </row>
    <row r="122" spans="4:4" x14ac:dyDescent="0.25">
      <c r="D122" s="106"/>
    </row>
    <row r="123" spans="4:4" x14ac:dyDescent="0.25">
      <c r="D123" s="106"/>
    </row>
    <row r="124" spans="4:4" x14ac:dyDescent="0.25">
      <c r="D124" s="106"/>
    </row>
    <row r="125" spans="4:4" x14ac:dyDescent="0.25">
      <c r="D125" s="106"/>
    </row>
    <row r="126" spans="4:4" x14ac:dyDescent="0.25">
      <c r="D126" s="106"/>
    </row>
    <row r="127" spans="4:4" x14ac:dyDescent="0.25">
      <c r="D127" s="106"/>
    </row>
    <row r="128" spans="4:4" x14ac:dyDescent="0.25">
      <c r="D128" s="106"/>
    </row>
    <row r="129" spans="4:4" x14ac:dyDescent="0.25">
      <c r="D129" s="106"/>
    </row>
    <row r="130" spans="4:4" x14ac:dyDescent="0.25">
      <c r="D130" s="106"/>
    </row>
    <row r="131" spans="4:4" x14ac:dyDescent="0.25">
      <c r="D131" s="106"/>
    </row>
    <row r="132" spans="4:4" x14ac:dyDescent="0.25">
      <c r="D132" s="106"/>
    </row>
    <row r="133" spans="4:4" x14ac:dyDescent="0.25">
      <c r="D133" s="106"/>
    </row>
    <row r="134" spans="4:4" x14ac:dyDescent="0.25">
      <c r="D134" s="106"/>
    </row>
    <row r="135" spans="4:4" x14ac:dyDescent="0.25">
      <c r="D135" s="106"/>
    </row>
    <row r="136" spans="4:4" x14ac:dyDescent="0.25">
      <c r="D136" s="106"/>
    </row>
    <row r="137" spans="4:4" x14ac:dyDescent="0.25">
      <c r="D137" s="106"/>
    </row>
    <row r="138" spans="4:4" x14ac:dyDescent="0.25">
      <c r="D138" s="106"/>
    </row>
    <row r="139" spans="4:4" x14ac:dyDescent="0.25">
      <c r="D139" s="106"/>
    </row>
    <row r="140" spans="4:4" x14ac:dyDescent="0.25">
      <c r="D140" s="106"/>
    </row>
    <row r="141" spans="4:4" x14ac:dyDescent="0.25">
      <c r="D141" s="106"/>
    </row>
    <row r="142" spans="4:4" x14ac:dyDescent="0.25">
      <c r="D142" s="106"/>
    </row>
    <row r="143" spans="4:4" x14ac:dyDescent="0.25">
      <c r="D143" s="106"/>
    </row>
    <row r="144" spans="4:4" x14ac:dyDescent="0.25">
      <c r="D144" s="106"/>
    </row>
    <row r="145" spans="4:4" x14ac:dyDescent="0.25">
      <c r="D145" s="106"/>
    </row>
    <row r="146" spans="4:4" x14ac:dyDescent="0.25">
      <c r="D146" s="106"/>
    </row>
    <row r="147" spans="4:4" x14ac:dyDescent="0.25">
      <c r="D147" s="106"/>
    </row>
    <row r="148" spans="4:4" x14ac:dyDescent="0.25">
      <c r="D148" s="106"/>
    </row>
    <row r="149" spans="4:4" x14ac:dyDescent="0.25">
      <c r="D149" s="106"/>
    </row>
    <row r="150" spans="4:4" x14ac:dyDescent="0.25">
      <c r="D150" s="106"/>
    </row>
    <row r="151" spans="4:4" x14ac:dyDescent="0.25">
      <c r="D151" s="106"/>
    </row>
    <row r="152" spans="4:4" x14ac:dyDescent="0.25">
      <c r="D152" s="106"/>
    </row>
    <row r="153" spans="4:4" x14ac:dyDescent="0.25">
      <c r="D153" s="106"/>
    </row>
    <row r="154" spans="4:4" x14ac:dyDescent="0.25">
      <c r="D154" s="106"/>
    </row>
    <row r="155" spans="4:4" x14ac:dyDescent="0.25">
      <c r="D155" s="106"/>
    </row>
    <row r="156" spans="4:4" x14ac:dyDescent="0.25">
      <c r="D156" s="106"/>
    </row>
    <row r="157" spans="4:4" x14ac:dyDescent="0.25">
      <c r="D157" s="106"/>
    </row>
    <row r="158" spans="4:4" x14ac:dyDescent="0.25">
      <c r="D158" s="106"/>
    </row>
    <row r="159" spans="4:4" x14ac:dyDescent="0.25">
      <c r="D159" s="106"/>
    </row>
    <row r="160" spans="4:4" x14ac:dyDescent="0.25">
      <c r="D160" s="106"/>
    </row>
    <row r="161" spans="4:4" x14ac:dyDescent="0.25">
      <c r="D161" s="106"/>
    </row>
    <row r="162" spans="4:4" x14ac:dyDescent="0.25">
      <c r="D162" s="106"/>
    </row>
    <row r="163" spans="4:4" x14ac:dyDescent="0.25">
      <c r="D163" s="106"/>
    </row>
    <row r="164" spans="4:4" x14ac:dyDescent="0.25">
      <c r="D164" s="106"/>
    </row>
    <row r="165" spans="4:4" x14ac:dyDescent="0.25">
      <c r="D165" s="106"/>
    </row>
    <row r="166" spans="4:4" x14ac:dyDescent="0.25">
      <c r="D166" s="106"/>
    </row>
    <row r="167" spans="4:4" x14ac:dyDescent="0.25">
      <c r="D167" s="106"/>
    </row>
    <row r="168" spans="4:4" x14ac:dyDescent="0.25">
      <c r="D168" s="106"/>
    </row>
    <row r="169" spans="4:4" x14ac:dyDescent="0.25">
      <c r="D169" s="106"/>
    </row>
    <row r="170" spans="4:4" x14ac:dyDescent="0.25">
      <c r="D170" s="106"/>
    </row>
    <row r="171" spans="4:4" x14ac:dyDescent="0.25">
      <c r="D171" s="106"/>
    </row>
    <row r="172" spans="4:4" x14ac:dyDescent="0.25">
      <c r="D172" s="106"/>
    </row>
    <row r="173" spans="4:4" x14ac:dyDescent="0.25">
      <c r="D173" s="106"/>
    </row>
    <row r="174" spans="4:4" x14ac:dyDescent="0.25">
      <c r="D174" s="106"/>
    </row>
    <row r="175" spans="4:4" x14ac:dyDescent="0.25">
      <c r="D175" s="106"/>
    </row>
    <row r="176" spans="4:4" x14ac:dyDescent="0.25">
      <c r="D176" s="106"/>
    </row>
    <row r="177" spans="4:4" x14ac:dyDescent="0.25">
      <c r="D177" s="106"/>
    </row>
    <row r="178" spans="4:4" x14ac:dyDescent="0.25">
      <c r="D178" s="106"/>
    </row>
    <row r="179" spans="4:4" x14ac:dyDescent="0.25">
      <c r="D179" s="106"/>
    </row>
    <row r="180" spans="4:4" x14ac:dyDescent="0.25">
      <c r="D180" s="106"/>
    </row>
    <row r="181" spans="4:4" x14ac:dyDescent="0.25">
      <c r="D181" s="106"/>
    </row>
    <row r="182" spans="4:4" x14ac:dyDescent="0.25">
      <c r="D182" s="106"/>
    </row>
    <row r="183" spans="4:4" x14ac:dyDescent="0.25">
      <c r="D183" s="106"/>
    </row>
    <row r="184" spans="4:4" x14ac:dyDescent="0.25">
      <c r="D184" s="106"/>
    </row>
    <row r="185" spans="4:4" x14ac:dyDescent="0.25">
      <c r="D185" s="106"/>
    </row>
    <row r="186" spans="4:4" x14ac:dyDescent="0.25">
      <c r="D186" s="106"/>
    </row>
    <row r="187" spans="4:4" x14ac:dyDescent="0.25">
      <c r="D187" s="106"/>
    </row>
    <row r="188" spans="4:4" x14ac:dyDescent="0.25">
      <c r="D188" s="106"/>
    </row>
    <row r="189" spans="4:4" x14ac:dyDescent="0.25">
      <c r="D189" s="106"/>
    </row>
    <row r="190" spans="4:4" x14ac:dyDescent="0.25">
      <c r="D190" s="106"/>
    </row>
    <row r="191" spans="4:4" x14ac:dyDescent="0.25">
      <c r="D191" s="106"/>
    </row>
    <row r="192" spans="4:4" x14ac:dyDescent="0.25">
      <c r="D192" s="106"/>
    </row>
    <row r="193" spans="4:4" x14ac:dyDescent="0.25">
      <c r="D193" s="106"/>
    </row>
    <row r="194" spans="4:4" x14ac:dyDescent="0.25">
      <c r="D194" s="106"/>
    </row>
  </sheetData>
  <dataValidations count="1">
    <dataValidation type="list" allowBlank="1" showInputMessage="1" showErrorMessage="1" sqref="A3">
      <formula1>Informe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Instructivo</vt:lpstr>
      <vt:lpstr>Oficio_remisorio</vt:lpstr>
      <vt:lpstr>S1. Inf. General </vt:lpstr>
      <vt:lpstr>S1.1 Inf. financiera </vt:lpstr>
      <vt:lpstr>S.2 Ejecución financiera</vt:lpstr>
      <vt:lpstr>S.3 Inf.Pagos </vt:lpstr>
      <vt:lpstr>S.3.1 Act. ejecutadas</vt:lpstr>
      <vt:lpstr>DB</vt:lpstr>
      <vt:lpstr>Listas</vt:lpstr>
      <vt:lpstr>Oficio_remisorio!Área_de_impresión</vt:lpstr>
      <vt:lpstr>'S.2 Ejecución financiera'!Área_de_impresión</vt:lpstr>
      <vt:lpstr>'S1. Inf. General '!Área_de_impresión</vt:lpstr>
      <vt:lpstr>'S1.1 Inf. financiera '!Área_de_impresión</vt:lpstr>
      <vt:lpstr>Listas!Informe</vt:lpstr>
      <vt:lpstr>'S.2 Ejecución financiera'!Títulos_a_imprimir</vt:lpstr>
      <vt:lpstr>'S.3 Inf.Pagos '!Títulos_a_imprimir</vt:lpstr>
      <vt:lpstr>'S1. Inf. General '!Títulos_a_imprimir</vt:lpstr>
      <vt:lpstr>'S1.1 Inf. financiera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dc:creator>
  <cp:lastModifiedBy>Usuario de Soporte Oficina de Sistemas</cp:lastModifiedBy>
  <cp:lastPrinted>2021-08-05T22:13:49Z</cp:lastPrinted>
  <dcterms:created xsi:type="dcterms:W3CDTF">2020-10-24T23:58:03Z</dcterms:created>
  <dcterms:modified xsi:type="dcterms:W3CDTF">2024-01-30T20:34:19Z</dcterms:modified>
</cp:coreProperties>
</file>